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ha2\Documents\My Documents\ZeroWaste2019\ZWS2019 Pilot\Zero Waste 18.02.2020\MS Sighthill\"/>
    </mc:Choice>
  </mc:AlternateContent>
  <bookViews>
    <workbookView xWindow="0" yWindow="120" windowWidth="28800" windowHeight="12210" activeTab="3"/>
  </bookViews>
  <sheets>
    <sheet name="Sheet1" sheetId="1" r:id="rId1"/>
    <sheet name="Sheet2" sheetId="2" r:id="rId2"/>
    <sheet name="Sheet3" sheetId="3" r:id="rId3"/>
    <sheet name="Sheet4" sheetId="4" r:id="rId4"/>
  </sheets>
  <externalReferences>
    <externalReference r:id="rId5"/>
  </externalReferences>
  <definedNames>
    <definedName name="TYW">Sheet2!$A$2:$B$40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3" i="4" l="1"/>
  <c r="O8" i="4" s="1"/>
  <c r="J4" i="4" l="1"/>
  <c r="J5" i="4"/>
  <c r="J6" i="4"/>
  <c r="J7" i="4"/>
  <c r="J8" i="4"/>
  <c r="J3" i="4"/>
  <c r="O5" i="4"/>
  <c r="O4" i="4"/>
  <c r="L8" i="4"/>
  <c r="L7" i="4"/>
  <c r="L6" i="4"/>
  <c r="L5" i="4"/>
  <c r="L4" i="4"/>
  <c r="L3" i="4"/>
  <c r="H11" i="4"/>
  <c r="H8" i="4"/>
  <c r="H7" i="4"/>
  <c r="H6" i="4"/>
  <c r="H5" i="4"/>
  <c r="H4" i="4"/>
  <c r="H3" i="4"/>
  <c r="F11" i="4" l="1"/>
  <c r="K38" i="3"/>
  <c r="K37" i="3"/>
  <c r="K36" i="3"/>
  <c r="M38" i="3"/>
  <c r="M37" i="3"/>
  <c r="M36" i="3"/>
  <c r="O32" i="3"/>
  <c r="O31" i="3"/>
  <c r="O30" i="3"/>
  <c r="O28" i="3"/>
  <c r="O26" i="3"/>
  <c r="O24" i="3"/>
  <c r="O23" i="3"/>
  <c r="O22" i="3"/>
  <c r="O21" i="3"/>
  <c r="O20" i="3"/>
  <c r="O16" i="3"/>
  <c r="O14" i="3"/>
  <c r="O13" i="3"/>
  <c r="O12" i="3"/>
  <c r="O10" i="3"/>
  <c r="O9" i="3"/>
  <c r="M34" i="3"/>
  <c r="M32" i="3"/>
  <c r="M31" i="3"/>
  <c r="M30" i="3"/>
  <c r="M28" i="3"/>
  <c r="M26" i="3"/>
  <c r="M24" i="3"/>
  <c r="M23" i="3"/>
  <c r="M22" i="3"/>
  <c r="M21" i="3"/>
  <c r="M20" i="3"/>
  <c r="M16" i="3"/>
  <c r="M14" i="3"/>
  <c r="M13" i="3"/>
  <c r="M12" i="3"/>
  <c r="M9" i="3"/>
  <c r="M10" i="3"/>
  <c r="M8" i="3"/>
  <c r="K31" i="3"/>
  <c r="K26" i="3"/>
  <c r="K14" i="3"/>
  <c r="K10" i="3"/>
  <c r="K32" i="3"/>
  <c r="K30" i="3"/>
  <c r="K23" i="3"/>
  <c r="K20" i="3"/>
  <c r="K16" i="3"/>
  <c r="K8" i="3"/>
  <c r="K28" i="3"/>
  <c r="K24" i="3"/>
  <c r="K22" i="3"/>
  <c r="K21" i="3"/>
  <c r="K13" i="3"/>
  <c r="K12" i="3"/>
  <c r="E107" i="3"/>
  <c r="E106" i="3"/>
  <c r="E105" i="3"/>
  <c r="E104" i="3"/>
  <c r="E103" i="3"/>
  <c r="E102" i="3"/>
  <c r="E101" i="3"/>
  <c r="E100" i="3"/>
  <c r="E99" i="3"/>
  <c r="E98" i="3"/>
  <c r="E97" i="3"/>
  <c r="E96" i="3"/>
  <c r="E95" i="3"/>
  <c r="E94" i="3"/>
  <c r="E93" i="3"/>
  <c r="E92" i="3"/>
  <c r="E91" i="3"/>
  <c r="E90" i="3"/>
  <c r="E89" i="3"/>
  <c r="E88" i="3"/>
  <c r="E87" i="3"/>
  <c r="E86" i="3"/>
  <c r="E85" i="3"/>
  <c r="E84" i="3"/>
  <c r="E83" i="3"/>
  <c r="E82" i="3"/>
  <c r="E81" i="3"/>
  <c r="E80" i="3"/>
  <c r="E79" i="3"/>
  <c r="E78" i="3"/>
  <c r="E77" i="3"/>
  <c r="E76" i="3"/>
  <c r="E75" i="3"/>
  <c r="E74" i="3"/>
  <c r="E73" i="3"/>
  <c r="E72" i="3"/>
  <c r="E71" i="3"/>
  <c r="E70" i="3"/>
  <c r="E69" i="3"/>
  <c r="E68" i="3"/>
  <c r="E67" i="3"/>
  <c r="E66" i="3"/>
  <c r="E65" i="3"/>
  <c r="E64" i="3"/>
  <c r="E63" i="3"/>
  <c r="E62" i="3"/>
  <c r="E61" i="3"/>
  <c r="E60" i="3"/>
  <c r="E59" i="3"/>
  <c r="E58" i="3"/>
  <c r="E57" i="3"/>
  <c r="E56" i="3"/>
  <c r="E55" i="3"/>
  <c r="E54" i="3"/>
  <c r="E53" i="3"/>
  <c r="E52" i="3"/>
  <c r="E51" i="3"/>
  <c r="E50" i="3"/>
  <c r="E49" i="3"/>
  <c r="E48" i="3"/>
  <c r="E47" i="3"/>
  <c r="E46" i="3"/>
  <c r="E45" i="3"/>
  <c r="E44" i="3"/>
  <c r="E43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F15" i="4" l="1"/>
  <c r="F16" i="4"/>
  <c r="K34" i="3"/>
  <c r="E8" i="1"/>
  <c r="E32" i="1"/>
  <c r="E30" i="1"/>
  <c r="E29" i="1"/>
  <c r="E25" i="1"/>
  <c r="E24" i="1"/>
  <c r="E23" i="1"/>
  <c r="E22" i="1"/>
  <c r="E19" i="1"/>
  <c r="E20" i="1"/>
  <c r="E21" i="1"/>
  <c r="E9" i="1"/>
  <c r="E10" i="1"/>
  <c r="E11" i="1"/>
  <c r="E12" i="1"/>
  <c r="E13" i="1"/>
  <c r="E14" i="1"/>
  <c r="E15" i="1"/>
  <c r="E16" i="1"/>
  <c r="E17" i="1"/>
  <c r="E18" i="1"/>
  <c r="E26" i="1"/>
  <c r="E27" i="1"/>
  <c r="E28" i="1"/>
  <c r="E31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</calcChain>
</file>

<file path=xl/sharedStrings.xml><?xml version="1.0" encoding="utf-8"?>
<sst xmlns="http://schemas.openxmlformats.org/spreadsheetml/2006/main" count="474" uniqueCount="197">
  <si>
    <t>Location:</t>
  </si>
  <si>
    <t xml:space="preserve">Morgan Sindall: Sighthill Project.  Glasgow </t>
  </si>
  <si>
    <t>Date:</t>
  </si>
  <si>
    <t>Name:</t>
  </si>
  <si>
    <t xml:space="preserve">Naser, Mohamed </t>
  </si>
  <si>
    <t>List</t>
  </si>
  <si>
    <t>Ref. No.</t>
  </si>
  <si>
    <t>Time of day (hh:mm)</t>
  </si>
  <si>
    <t>Type of Waste</t>
  </si>
  <si>
    <t>Waste Code</t>
  </si>
  <si>
    <t xml:space="preserve">Description/ Comment </t>
  </si>
  <si>
    <t>Source of Waste</t>
  </si>
  <si>
    <t>Distance travelled</t>
  </si>
  <si>
    <t>Number</t>
  </si>
  <si>
    <t>Dimensions (mm)</t>
  </si>
  <si>
    <r>
      <t>Total Volume (m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)</t>
    </r>
  </si>
  <si>
    <t>Condition</t>
  </si>
  <si>
    <t xml:space="preserve"> </t>
  </si>
  <si>
    <t>Other</t>
  </si>
  <si>
    <t>Mixed waste from welfare units and offices (mostly food packaging and drink bottles/cans, papers, etc.)</t>
  </si>
  <si>
    <t xml:space="preserve">50 m (average) per number </t>
  </si>
  <si>
    <t xml:space="preserve">90% of 50L Bags </t>
  </si>
  <si>
    <t>6300 L</t>
  </si>
  <si>
    <t xml:space="preserve">Mostly recyclable </t>
  </si>
  <si>
    <t xml:space="preserve">expanding foam </t>
  </si>
  <si>
    <t>Fixing waste: poor workmanship/quality</t>
  </si>
  <si>
    <t xml:space="preserve">20% of  tonne Bulk  Bag </t>
  </si>
  <si>
    <t>Landfill</t>
  </si>
  <si>
    <t>Packaging: Plastic</t>
  </si>
  <si>
    <t xml:space="preserve">packaging wraps , band wraps </t>
  </si>
  <si>
    <t>Not recovered by supplier (packaging)</t>
  </si>
  <si>
    <t>Suitable for recycling</t>
  </si>
  <si>
    <t>Plastic - excludes packaging waste</t>
  </si>
  <si>
    <t xml:space="preserve">cable joints /insulation </t>
  </si>
  <si>
    <t>Cutting waste</t>
  </si>
  <si>
    <t>Cables</t>
  </si>
  <si>
    <t xml:space="preserve">cables </t>
  </si>
  <si>
    <t xml:space="preserve">D30x 600 long </t>
  </si>
  <si>
    <t>Packaging: Paper/Card</t>
  </si>
  <si>
    <t xml:space="preserve">empty 25 kg  cement bags </t>
  </si>
  <si>
    <t>Waste caused by other trades (if unprotected)</t>
  </si>
  <si>
    <t xml:space="preserve">wrapping bands/films </t>
  </si>
  <si>
    <t xml:space="preserve">empty boxes </t>
  </si>
  <si>
    <t>360L</t>
  </si>
  <si>
    <t>plastic buckets  ( 15L capacity)</t>
  </si>
  <si>
    <t>15 L</t>
  </si>
  <si>
    <t>1400x200x200</t>
  </si>
  <si>
    <t>1500x300x250</t>
  </si>
  <si>
    <t>270L</t>
  </si>
  <si>
    <t xml:space="preserve">50 kg sacks </t>
  </si>
  <si>
    <t>600x900</t>
  </si>
  <si>
    <t>45 Liter soil sacks (canvass)</t>
  </si>
  <si>
    <t>○400x 350</t>
  </si>
  <si>
    <t>495L</t>
  </si>
  <si>
    <t xml:space="preserve">band wrapping </t>
  </si>
  <si>
    <t>Wood - untreated</t>
  </si>
  <si>
    <t>900x60x60</t>
  </si>
  <si>
    <t xml:space="preserve">cardboard box filled with drawings </t>
  </si>
  <si>
    <t>plastic buckets ( 15L capacity)</t>
  </si>
  <si>
    <t>540L</t>
  </si>
  <si>
    <t xml:space="preserve">laptop case </t>
  </si>
  <si>
    <t xml:space="preserve">17" case </t>
  </si>
  <si>
    <t>Slight damage/Reparable</t>
  </si>
  <si>
    <t>Code</t>
  </si>
  <si>
    <t>Insulation</t>
  </si>
  <si>
    <t>17-06-04</t>
  </si>
  <si>
    <t>Application and residue waste (spillage)</t>
  </si>
  <si>
    <t>As good as new</t>
  </si>
  <si>
    <t>Concrete</t>
  </si>
  <si>
    <t>17-01-01</t>
  </si>
  <si>
    <t>Client/designer change of mind</t>
  </si>
  <si>
    <t>Reusable</t>
  </si>
  <si>
    <t>Bricks</t>
  </si>
  <si>
    <t>17-01-02</t>
  </si>
  <si>
    <t>Conversion waste (dimensions)</t>
  </si>
  <si>
    <t>Tiles and ceramics</t>
  </si>
  <si>
    <t>17-01-03</t>
  </si>
  <si>
    <t>Criminal waste (vandalism)</t>
  </si>
  <si>
    <t>Concrete, bricks, tiles and ceramics in mixtures</t>
  </si>
  <si>
    <t>17-01-07</t>
  </si>
  <si>
    <t>17-02-01</t>
  </si>
  <si>
    <t>Damaged: Site storage and internal site transit waste</t>
  </si>
  <si>
    <t>Treated wood/glass/plastic (including wood/plastic window frames)</t>
  </si>
  <si>
    <t>17-02-04</t>
  </si>
  <si>
    <t>Damaged: Transport and delivery</t>
  </si>
  <si>
    <t>Glass - uncontaminated</t>
  </si>
  <si>
    <t>17-02-02</t>
  </si>
  <si>
    <t>Excess materials (too much in a batch)</t>
  </si>
  <si>
    <t>17-02-03</t>
  </si>
  <si>
    <t>Fixing waste: built in wrong place</t>
  </si>
  <si>
    <t>Bituminous mixtures containing coal tar</t>
  </si>
  <si>
    <t>17-03-01</t>
  </si>
  <si>
    <t>Other bituminous mixtures</t>
  </si>
  <si>
    <t>17-03-02</t>
  </si>
  <si>
    <t>Learning waste</t>
  </si>
  <si>
    <t>Coal tar and tarred products</t>
  </si>
  <si>
    <t>17-03-03</t>
  </si>
  <si>
    <t>Manufacturing defect</t>
  </si>
  <si>
    <t>Copper, bronze and brass</t>
  </si>
  <si>
    <t>17-04-01</t>
  </si>
  <si>
    <t>Over ordering</t>
  </si>
  <si>
    <t>Aluminium</t>
  </si>
  <si>
    <t>17-04-02</t>
  </si>
  <si>
    <t>Lead</t>
  </si>
  <si>
    <t>17-04-03</t>
  </si>
  <si>
    <t>Wrongly specified</t>
  </si>
  <si>
    <t>Iron and steel</t>
  </si>
  <si>
    <t>17-04-05</t>
  </si>
  <si>
    <t>Tin</t>
  </si>
  <si>
    <t>17-04-06</t>
  </si>
  <si>
    <t>stripping off previous work</t>
  </si>
  <si>
    <t>Mixed metals</t>
  </si>
  <si>
    <t>17-04-07</t>
  </si>
  <si>
    <t>17-04-10</t>
  </si>
  <si>
    <t>Inert soil and stones</t>
  </si>
  <si>
    <t>17-05-03</t>
  </si>
  <si>
    <t>Dredging spoil</t>
  </si>
  <si>
    <t>17-05-05</t>
  </si>
  <si>
    <t>Gypsum materials</t>
  </si>
  <si>
    <t>17-08-01</t>
  </si>
  <si>
    <t>Un-used or un-set cement</t>
  </si>
  <si>
    <t>17-09-03</t>
  </si>
  <si>
    <t>Mixed construction and demolition wastes</t>
  </si>
  <si>
    <t>17-09-04</t>
  </si>
  <si>
    <t>Paints and varnishes: Containing organic solvents or other hazardous substances</t>
  </si>
  <si>
    <t>08-01-11</t>
  </si>
  <si>
    <t>Paints and varnishes: Not containing organic solvents or other hazardous substances</t>
  </si>
  <si>
    <t>08-01-12</t>
  </si>
  <si>
    <t>15-01-01</t>
  </si>
  <si>
    <t>15-01-02</t>
  </si>
  <si>
    <t>Packaging: Metal</t>
  </si>
  <si>
    <t>15-01-04</t>
  </si>
  <si>
    <t>Packaging: Glass</t>
  </si>
  <si>
    <t>15-01-07</t>
  </si>
  <si>
    <t>Packaging: Textiles</t>
  </si>
  <si>
    <t>15-01-09</t>
  </si>
  <si>
    <t>Packaging: Paint cans (Metal /Plastic)</t>
  </si>
  <si>
    <t>15-01-10</t>
  </si>
  <si>
    <t xml:space="preserve">timber </t>
  </si>
  <si>
    <t>Ducting</t>
  </si>
  <si>
    <t>150m</t>
  </si>
  <si>
    <t>200m</t>
  </si>
  <si>
    <t>400m</t>
  </si>
  <si>
    <t>unknown</t>
  </si>
  <si>
    <t>400x 350</t>
  </si>
  <si>
    <t>90% of 50L Bags (360 L) compressed to 65%</t>
  </si>
  <si>
    <t>90% of 50L Bags (6300 L) compressed to 65%</t>
  </si>
  <si>
    <t>90% of 50L Bags (270 L) compressed to 65%</t>
  </si>
  <si>
    <t>90% of 50L Bags (495 L) compressed to 65%</t>
  </si>
  <si>
    <t>90% of 50L Bags (540 L) compressed to 65%</t>
  </si>
  <si>
    <t>%</t>
  </si>
  <si>
    <t>Welfare</t>
  </si>
  <si>
    <t>Foam</t>
  </si>
  <si>
    <t>Packaging</t>
  </si>
  <si>
    <t>Cable</t>
  </si>
  <si>
    <t>Cardboard/paper</t>
  </si>
  <si>
    <t>Waste</t>
  </si>
  <si>
    <t>Source</t>
  </si>
  <si>
    <t>Non-Construction</t>
  </si>
  <si>
    <t>Description</t>
  </si>
  <si>
    <t>Quantity</t>
  </si>
  <si>
    <t>Unit</t>
  </si>
  <si>
    <t>Total Price</t>
  </si>
  <si>
    <t>Expanding foam (750ml)</t>
  </si>
  <si>
    <t>Insulated cable (30mm dia)</t>
  </si>
  <si>
    <t>Packaging: 50 kg sacks</t>
  </si>
  <si>
    <t>Packaging: 45 ltr canvas soil sacks</t>
  </si>
  <si>
    <t>A0 Drawings</t>
  </si>
  <si>
    <t>Laptop case</t>
  </si>
  <si>
    <t>Skip Hire (8 yard mixed waste)</t>
  </si>
  <si>
    <t>20% of  tonne Bulk  Bag (200 x liquid in can)</t>
  </si>
  <si>
    <t>can</t>
  </si>
  <si>
    <t>-</t>
  </si>
  <si>
    <t>linear meter</t>
  </si>
  <si>
    <t>each</t>
  </si>
  <si>
    <t>Welfare waste</t>
  </si>
  <si>
    <t>Other packaging</t>
  </si>
  <si>
    <t>cubic meter</t>
  </si>
  <si>
    <t>Packaging other</t>
  </si>
  <si>
    <t>Packaging recyclable bags</t>
  </si>
  <si>
    <t>TOTAL MATERIALS COST</t>
  </si>
  <si>
    <t>Equipment (telehandler fuel)</t>
  </si>
  <si>
    <t>VAT (20%)</t>
  </si>
  <si>
    <t>TOTAL</t>
  </si>
  <si>
    <t>office</t>
  </si>
  <si>
    <t>Labour (including cost of errors)</t>
  </si>
  <si>
    <t>Packaging canvas bags</t>
  </si>
  <si>
    <t>Expanding foam</t>
  </si>
  <si>
    <t>Packaging (canvas)</t>
  </si>
  <si>
    <t>Packaging (other)</t>
  </si>
  <si>
    <t>Office waste</t>
  </si>
  <si>
    <t>Fixing poor quality</t>
  </si>
  <si>
    <t>Unrecovered packaging</t>
  </si>
  <si>
    <t>Non-Construction Office</t>
  </si>
  <si>
    <t>Non-Construction Welfare</t>
  </si>
  <si>
    <t>Slight damage/ Reparable</t>
  </si>
  <si>
    <t>Mostly recyclable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</si>
</sst>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£&quot;* #,##0.00_-;\-&quot;£&quot;* #,##0.00_-;_-&quot;£&quot;* &quot;-&quot;??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40">
    <xf numFmtId="0" fontId="0" fillId="0" borderId="0" xfId="0"/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" fillId="0" borderId="0" xfId="0" applyFont="1"/>
    <xf numFmtId="49" fontId="0" fillId="0" borderId="0" xfId="0" applyNumberFormat="1"/>
    <xf numFmtId="20" fontId="0" fillId="0" borderId="3" xfId="0" applyNumberForma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20" fontId="0" fillId="2" borderId="3" xfId="0" applyNumberFormat="1" applyFill="1" applyBorder="1" applyAlignment="1">
      <alignment vertical="center" wrapText="1"/>
    </xf>
    <xf numFmtId="0" fontId="0" fillId="2" borderId="3" xfId="0" applyFill="1" applyBorder="1" applyAlignment="1">
      <alignment vertical="center" wrapText="1"/>
    </xf>
    <xf numFmtId="0" fontId="0" fillId="3" borderId="3" xfId="0" applyFill="1" applyBorder="1" applyAlignment="1">
      <alignment vertical="center" wrapText="1"/>
    </xf>
    <xf numFmtId="0" fontId="1" fillId="0" borderId="0" xfId="0" applyFont="1" applyAlignment="1"/>
    <xf numFmtId="2" fontId="0" fillId="0" borderId="0" xfId="0" applyNumberFormat="1"/>
    <xf numFmtId="0" fontId="1" fillId="0" borderId="0" xfId="0" applyFont="1" applyAlignment="1">
      <alignment horizontal="center" vertical="center"/>
    </xf>
    <xf numFmtId="0" fontId="0" fillId="0" borderId="0" xfId="0" applyFill="1" applyBorder="1" applyAlignment="1">
      <alignment vertical="center" wrapText="1"/>
    </xf>
    <xf numFmtId="44" fontId="0" fillId="0" borderId="0" xfId="1" applyFont="1"/>
    <xf numFmtId="2" fontId="1" fillId="0" borderId="0" xfId="0" applyNumberFormat="1" applyFont="1"/>
    <xf numFmtId="2" fontId="0" fillId="0" borderId="0" xfId="0" applyNumberFormat="1" applyFont="1"/>
    <xf numFmtId="44" fontId="1" fillId="0" borderId="0" xfId="0" applyNumberFormat="1" applyFont="1"/>
    <xf numFmtId="0" fontId="0" fillId="0" borderId="4" xfId="0" applyBorder="1"/>
    <xf numFmtId="44" fontId="0" fillId="0" borderId="0" xfId="0" applyNumberFormat="1"/>
    <xf numFmtId="44" fontId="1" fillId="0" borderId="5" xfId="0" applyNumberFormat="1" applyFont="1" applyBorder="1"/>
    <xf numFmtId="0" fontId="0" fillId="0" borderId="6" xfId="0" applyBorder="1"/>
    <xf numFmtId="0" fontId="0" fillId="0" borderId="6" xfId="0" applyBorder="1" applyAlignment="1">
      <alignment vertical="center" wrapText="1"/>
    </xf>
    <xf numFmtId="2" fontId="0" fillId="0" borderId="6" xfId="0" applyNumberFormat="1" applyBorder="1"/>
    <xf numFmtId="14" fontId="1" fillId="0" borderId="0" xfId="0" applyNumberFormat="1" applyFont="1" applyAlignment="1">
      <alignment horizontal="center"/>
    </xf>
    <xf numFmtId="0" fontId="1" fillId="0" borderId="1" xfId="0" applyFont="1" applyBorder="1" applyAlignment="1">
      <alignment vertical="center" textRotation="45" wrapText="1"/>
    </xf>
    <xf numFmtId="0" fontId="1" fillId="0" borderId="2" xfId="0" applyFont="1" applyBorder="1" applyAlignment="1">
      <alignment vertical="center" textRotation="45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vertical="center" textRotation="90" wrapText="1"/>
    </xf>
    <xf numFmtId="0" fontId="1" fillId="0" borderId="2" xfId="0" applyFont="1" applyBorder="1" applyAlignment="1">
      <alignment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45" wrapText="1"/>
    </xf>
    <xf numFmtId="0" fontId="1" fillId="0" borderId="2" xfId="0" applyFont="1" applyBorder="1" applyAlignment="1">
      <alignment horizontal="center" vertical="center" textRotation="45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3" xfId="0" applyFill="1" applyBorder="1" applyAlignment="1">
      <alignment vertical="center" wrapText="1"/>
    </xf>
    <xf numFmtId="0" fontId="0" fillId="0" borderId="3" xfId="0" applyFill="1" applyBorder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Site</a:t>
            </a:r>
            <a:r>
              <a:rPr lang="en-GB" baseline="0"/>
              <a:t> 2: Waste (%)</a:t>
            </a:r>
            <a:endParaRPr lang="en-GB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FDEC-4B7B-A690-BC72A2CA54C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DEC-4B7B-A690-BC72A2CA54C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FDEC-4B7B-A690-BC72A2CA54C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5BAC-4861-9C09-D479E96DE5D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DEC-4B7B-A690-BC72A2CA54CC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5BAC-4861-9C09-D479E96DE5D4}"/>
              </c:ext>
            </c:extLst>
          </c:dPt>
          <c:dLbls>
            <c:dLbl>
              <c:idx val="0"/>
              <c:layout>
                <c:manualLayout>
                  <c:x val="0.28660400262467189"/>
                  <c:y val="-8.345691163604548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FDEC-4B7B-A690-BC72A2CA54CC}"/>
                </c:ext>
              </c:extLst>
            </c:dLbl>
            <c:dLbl>
              <c:idx val="1"/>
              <c:layout>
                <c:manualLayout>
                  <c:x val="0.20002799650043734"/>
                  <c:y val="-1.990558471857685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FDEC-4B7B-A690-BC72A2CA54CC}"/>
                </c:ext>
              </c:extLst>
            </c:dLbl>
            <c:dLbl>
              <c:idx val="2"/>
              <c:layout>
                <c:manualLayout>
                  <c:x val="0.27673403324584428"/>
                  <c:y val="4.90423592884222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FDEC-4B7B-A690-BC72A2CA54CC}"/>
                </c:ext>
              </c:extLst>
            </c:dLbl>
            <c:dLbl>
              <c:idx val="4"/>
              <c:layout>
                <c:manualLayout>
                  <c:x val="-0.30747769028871391"/>
                  <c:y val="6.25780110819480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DEC-4B7B-A690-BC72A2CA54C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Sheet4!$I$3:$I$8</c:f>
              <c:strCache>
                <c:ptCount val="6"/>
                <c:pt idx="0">
                  <c:v>Expanding foam</c:v>
                </c:pt>
                <c:pt idx="1">
                  <c:v>Cable</c:v>
                </c:pt>
                <c:pt idx="2">
                  <c:v>Office waste</c:v>
                </c:pt>
                <c:pt idx="3">
                  <c:v>Welfare waste</c:v>
                </c:pt>
                <c:pt idx="4">
                  <c:v>Packaging (canvas)</c:v>
                </c:pt>
                <c:pt idx="5">
                  <c:v>Packaging (other)</c:v>
                </c:pt>
              </c:strCache>
            </c:strRef>
          </c:cat>
          <c:val>
            <c:numRef>
              <c:f>Sheet4!$J$3:$J$8</c:f>
              <c:numCache>
                <c:formatCode>0.00</c:formatCode>
                <c:ptCount val="6"/>
                <c:pt idx="0">
                  <c:v>3.3742745309758413</c:v>
                </c:pt>
                <c:pt idx="1">
                  <c:v>3.0368470778782571E-2</c:v>
                </c:pt>
                <c:pt idx="2">
                  <c:v>2.3029423673910117</c:v>
                </c:pt>
                <c:pt idx="3">
                  <c:v>90.801727628559874</c:v>
                </c:pt>
                <c:pt idx="4">
                  <c:v>1.4914293426913217</c:v>
                </c:pt>
                <c:pt idx="5">
                  <c:v>1.9992576596031859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DEC-4B7B-A690-BC72A2CA54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Site</a:t>
            </a:r>
            <a:r>
              <a:rPr lang="en-GB" baseline="0"/>
              <a:t> 2: Source (%)</a:t>
            </a:r>
          </a:p>
          <a:p>
            <a:pPr>
              <a:defRPr/>
            </a:pP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D84-4E91-9767-1DF6103CC25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19A5-4524-A9BA-9DC10608393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19A5-4524-A9BA-9DC10608393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9A5-4524-A9BA-9DC10608393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19A5-4524-A9BA-9DC106083935}"/>
              </c:ext>
            </c:extLst>
          </c:dPt>
          <c:dLbls>
            <c:dLbl>
              <c:idx val="1"/>
              <c:layout>
                <c:manualLayout>
                  <c:x val="0.19897156605424321"/>
                  <c:y val="-7.549540682414698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9A5-4524-A9BA-9DC106083935}"/>
                </c:ext>
              </c:extLst>
            </c:dLbl>
            <c:dLbl>
              <c:idx val="2"/>
              <c:layout>
                <c:manualLayout>
                  <c:x val="0.24470538057742783"/>
                  <c:y val="-1.27850685331000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9A5-4524-A9BA-9DC106083935}"/>
                </c:ext>
              </c:extLst>
            </c:dLbl>
            <c:dLbl>
              <c:idx val="3"/>
              <c:layout>
                <c:manualLayout>
                  <c:x val="0.16510334645669292"/>
                  <c:y val="0.10416411490230387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9A5-4524-A9BA-9DC106083935}"/>
                </c:ext>
              </c:extLst>
            </c:dLbl>
            <c:dLbl>
              <c:idx val="4"/>
              <c:layout>
                <c:manualLayout>
                  <c:x val="0.1067125984251968"/>
                  <c:y val="-0.21895815106445027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9A5-4524-A9BA-9DC10608393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Sheet4!$K$3:$K$7</c:f>
              <c:strCache>
                <c:ptCount val="5"/>
                <c:pt idx="0">
                  <c:v>Cutting waste</c:v>
                </c:pt>
                <c:pt idx="1">
                  <c:v>Fixing poor quality</c:v>
                </c:pt>
                <c:pt idx="2">
                  <c:v>Unrecovered packaging</c:v>
                </c:pt>
                <c:pt idx="3">
                  <c:v>Non-Construction Office</c:v>
                </c:pt>
                <c:pt idx="4">
                  <c:v>Non-Construction Welfare</c:v>
                </c:pt>
              </c:strCache>
            </c:strRef>
          </c:cat>
          <c:val>
            <c:numRef>
              <c:f>Sheet4!$L$3:$L$7</c:f>
              <c:numCache>
                <c:formatCode>0.00</c:formatCode>
                <c:ptCount val="5"/>
                <c:pt idx="0">
                  <c:v>3.0368470778782571E-2</c:v>
                </c:pt>
                <c:pt idx="1">
                  <c:v>3.3742745309758413</c:v>
                </c:pt>
                <c:pt idx="2">
                  <c:v>3.4906870022945076</c:v>
                </c:pt>
                <c:pt idx="3">
                  <c:v>2.3029423673910117</c:v>
                </c:pt>
                <c:pt idx="4">
                  <c:v>90.801727628559874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A5-4524-A9BA-9DC1060839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Site</a:t>
            </a:r>
            <a:r>
              <a:rPr lang="en-GB" baseline="0"/>
              <a:t> 2: Condition (%)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133-42E0-B20D-E8C195A3E94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C1F-425D-94C7-7CE2A2DB550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1C1F-425D-94C7-7CE2A2DB550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133-42E0-B20D-E8C195A3E94D}"/>
              </c:ext>
            </c:extLst>
          </c:dPt>
          <c:dLbls>
            <c:dLbl>
              <c:idx val="1"/>
              <c:layout>
                <c:manualLayout>
                  <c:x val="-9.6284886264216968E-2"/>
                  <c:y val="0.1354921259842519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C1F-425D-94C7-7CE2A2DB5505}"/>
                </c:ext>
              </c:extLst>
            </c:dLbl>
            <c:dLbl>
              <c:idx val="2"/>
              <c:layout>
                <c:manualLayout>
                  <c:x val="-0.20472101924759406"/>
                  <c:y val="8.170239136774569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1772222222222221"/>
                      <c:h val="0.2173148148148148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1C1F-425D-94C7-7CE2A2DB5505}"/>
                </c:ext>
              </c:extLst>
            </c:dLbl>
            <c:dLbl>
              <c:idx val="3"/>
              <c:layout>
                <c:manualLayout>
                  <c:x val="-0.15606102362204724"/>
                  <c:y val="-1.842592592592592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133-42E0-B20D-E8C195A3E94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Sheet4!$N$2:$N$5</c:f>
              <c:strCache>
                <c:ptCount val="4"/>
                <c:pt idx="0">
                  <c:v>Mostly recyclable</c:v>
                </c:pt>
                <c:pt idx="1">
                  <c:v>Suitable for recycling</c:v>
                </c:pt>
                <c:pt idx="2">
                  <c:v>Slight damage/ Reparable</c:v>
                </c:pt>
                <c:pt idx="3">
                  <c:v>Landfill</c:v>
                </c:pt>
              </c:strCache>
            </c:strRef>
          </c:cat>
          <c:val>
            <c:numRef>
              <c:f>Sheet4!$O$2:$O$5</c:f>
              <c:numCache>
                <c:formatCode>0.00</c:formatCode>
                <c:ptCount val="4"/>
                <c:pt idx="0" formatCode="General">
                  <c:v>90.8</c:v>
                </c:pt>
                <c:pt idx="1">
                  <c:v>3.9276555540558791</c:v>
                </c:pt>
                <c:pt idx="2">
                  <c:v>0.40491294371710096</c:v>
                </c:pt>
                <c:pt idx="3">
                  <c:v>4.8657038736671634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C1F-425D-94C7-7CE2A2DB55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419100</xdr:colOff>
      <xdr:row>8</xdr:row>
      <xdr:rowOff>123825</xdr:rowOff>
    </xdr:from>
    <xdr:to>
      <xdr:col>13</xdr:col>
      <xdr:colOff>1028700</xdr:colOff>
      <xdr:row>22</xdr:row>
      <xdr:rowOff>180975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438150</xdr:colOff>
      <xdr:row>23</xdr:row>
      <xdr:rowOff>114300</xdr:rowOff>
    </xdr:from>
    <xdr:to>
      <xdr:col>13</xdr:col>
      <xdr:colOff>1047750</xdr:colOff>
      <xdr:row>38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457200</xdr:colOff>
      <xdr:row>38</xdr:row>
      <xdr:rowOff>66675</xdr:rowOff>
    </xdr:from>
    <xdr:to>
      <xdr:col>13</xdr:col>
      <xdr:colOff>1066800</xdr:colOff>
      <xdr:row>52</xdr:row>
      <xdr:rowOff>142875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ha2/Documents/My%20Documents/ZeroWaste2019/ZWS2019%20Pilot/Zero%20Waste%2018.02.2020/Carmunock/SM-%20Carmunnock%20%20ZWS%20Data%20Collection%20-%20Nas%2012.02.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Sheet4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7"/>
  <sheetViews>
    <sheetView topLeftCell="E12" zoomScale="90" zoomScaleNormal="90" workbookViewId="0">
      <selection activeCell="L34" sqref="L34"/>
    </sheetView>
  </sheetViews>
  <sheetFormatPr defaultRowHeight="15" x14ac:dyDescent="0.25"/>
  <cols>
    <col min="2" max="2" width="5.42578125" customWidth="1"/>
    <col min="3" max="3" width="12.42578125" customWidth="1"/>
    <col min="4" max="4" width="63.7109375" customWidth="1"/>
    <col min="5" max="5" width="22.85546875" customWidth="1"/>
    <col min="6" max="6" width="60.5703125" customWidth="1"/>
    <col min="7" max="7" width="44" customWidth="1"/>
    <col min="8" max="8" width="25.7109375" customWidth="1"/>
    <col min="10" max="10" width="21.140625" customWidth="1"/>
    <col min="11" max="11" width="20" customWidth="1"/>
    <col min="12" max="12" width="47.42578125" customWidth="1"/>
  </cols>
  <sheetData>
    <row r="1" spans="1:12" ht="20.25" customHeight="1" x14ac:dyDescent="0.25">
      <c r="A1" s="3" t="s">
        <v>0</v>
      </c>
      <c r="B1" s="3" t="s">
        <v>1</v>
      </c>
      <c r="C1" s="3"/>
    </row>
    <row r="2" spans="1:12" ht="27" customHeight="1" x14ac:dyDescent="0.25">
      <c r="A2" s="3" t="s">
        <v>2</v>
      </c>
      <c r="B2" s="25">
        <v>43865</v>
      </c>
      <c r="C2" s="25"/>
    </row>
    <row r="3" spans="1:12" ht="24" customHeight="1" x14ac:dyDescent="0.25">
      <c r="A3" s="3" t="s">
        <v>3</v>
      </c>
      <c r="B3" s="11" t="s">
        <v>4</v>
      </c>
      <c r="C3" s="3"/>
    </row>
    <row r="5" spans="1:12" ht="15.75" thickBot="1" x14ac:dyDescent="0.3">
      <c r="D5" s="3" t="s">
        <v>5</v>
      </c>
      <c r="G5" s="3" t="s">
        <v>5</v>
      </c>
    </row>
    <row r="6" spans="1:12" s="6" customFormat="1" ht="58.5" customHeight="1" x14ac:dyDescent="0.25">
      <c r="B6" s="30" t="s">
        <v>6</v>
      </c>
      <c r="C6" s="30" t="s">
        <v>7</v>
      </c>
      <c r="D6" s="32" t="s">
        <v>8</v>
      </c>
      <c r="E6" s="32" t="s">
        <v>9</v>
      </c>
      <c r="F6" s="36" t="s">
        <v>10</v>
      </c>
      <c r="G6" s="32" t="s">
        <v>11</v>
      </c>
      <c r="H6" s="34" t="s">
        <v>12</v>
      </c>
      <c r="I6" s="26" t="s">
        <v>13</v>
      </c>
      <c r="J6" s="26" t="s">
        <v>14</v>
      </c>
      <c r="K6" s="26" t="s">
        <v>15</v>
      </c>
      <c r="L6" s="28" t="s">
        <v>16</v>
      </c>
    </row>
    <row r="7" spans="1:12" ht="15.75" thickBot="1" x14ac:dyDescent="0.3">
      <c r="B7" s="31"/>
      <c r="C7" s="31"/>
      <c r="D7" s="33"/>
      <c r="E7" s="33"/>
      <c r="F7" s="37"/>
      <c r="G7" s="33"/>
      <c r="H7" s="35"/>
      <c r="I7" s="27"/>
      <c r="J7" s="27"/>
      <c r="K7" s="27"/>
      <c r="L7" s="29"/>
    </row>
    <row r="8" spans="1:12" ht="27.75" customHeight="1" thickBot="1" x14ac:dyDescent="0.3">
      <c r="B8" s="1">
        <v>1</v>
      </c>
      <c r="C8" s="5" t="s">
        <v>17</v>
      </c>
      <c r="D8" s="2" t="s">
        <v>18</v>
      </c>
      <c r="E8" s="2">
        <f>IF(ISNA(VLOOKUP(D8,TYW,2,FALSE)),"",VLOOKUP(D8,TYW,2,FALSE))</f>
        <v>0</v>
      </c>
      <c r="F8" s="2" t="s">
        <v>19</v>
      </c>
      <c r="G8" s="2"/>
      <c r="H8" s="2" t="s">
        <v>20</v>
      </c>
      <c r="I8" s="2">
        <v>140</v>
      </c>
      <c r="J8" s="2" t="s">
        <v>21</v>
      </c>
      <c r="K8" s="2" t="s">
        <v>22</v>
      </c>
      <c r="L8" s="2" t="s">
        <v>23</v>
      </c>
    </row>
    <row r="9" spans="1:12" ht="30.75" thickBot="1" x14ac:dyDescent="0.3">
      <c r="B9" s="1">
        <v>2</v>
      </c>
      <c r="C9" s="5"/>
      <c r="D9" s="2" t="s">
        <v>18</v>
      </c>
      <c r="E9" s="2">
        <f t="shared" ref="E9:E21" si="0">IF(ISNA(VLOOKUP(D9,TYW,2,FALSE)),"",VLOOKUP(D9,TYW,2,FALSE))</f>
        <v>0</v>
      </c>
      <c r="F9" s="2" t="s">
        <v>24</v>
      </c>
      <c r="G9" s="2" t="s">
        <v>25</v>
      </c>
      <c r="H9" s="7" t="s">
        <v>141</v>
      </c>
      <c r="I9" s="2">
        <v>1</v>
      </c>
      <c r="J9" s="2" t="s">
        <v>26</v>
      </c>
      <c r="K9" s="2"/>
      <c r="L9" s="2" t="s">
        <v>27</v>
      </c>
    </row>
    <row r="10" spans="1:12" ht="15.75" thickBot="1" x14ac:dyDescent="0.3">
      <c r="B10" s="1">
        <v>3</v>
      </c>
      <c r="C10" s="5"/>
      <c r="D10" s="2" t="s">
        <v>28</v>
      </c>
      <c r="E10" s="2" t="str">
        <f t="shared" si="0"/>
        <v>15-01-02</v>
      </c>
      <c r="F10" s="2" t="s">
        <v>29</v>
      </c>
      <c r="G10" s="2" t="s">
        <v>30</v>
      </c>
      <c r="H10" s="7" t="s">
        <v>143</v>
      </c>
      <c r="I10" s="2">
        <v>1</v>
      </c>
      <c r="J10" s="2"/>
      <c r="K10" s="2"/>
      <c r="L10" s="2" t="s">
        <v>31</v>
      </c>
    </row>
    <row r="11" spans="1:12" x14ac:dyDescent="0.25">
      <c r="B11" s="1">
        <v>4</v>
      </c>
      <c r="C11" s="5"/>
      <c r="D11" s="10" t="s">
        <v>32</v>
      </c>
      <c r="E11" s="2" t="str">
        <f t="shared" si="0"/>
        <v>17-02-03</v>
      </c>
      <c r="F11" s="2" t="s">
        <v>33</v>
      </c>
      <c r="G11" s="2" t="s">
        <v>34</v>
      </c>
      <c r="H11" s="7" t="s">
        <v>141</v>
      </c>
      <c r="I11" s="2">
        <v>1</v>
      </c>
      <c r="J11" s="2"/>
      <c r="K11" s="2"/>
      <c r="L11" s="2" t="s">
        <v>31</v>
      </c>
    </row>
    <row r="12" spans="1:12" x14ac:dyDescent="0.25">
      <c r="B12" s="1">
        <v>5</v>
      </c>
      <c r="C12" s="5"/>
      <c r="D12" s="2" t="s">
        <v>35</v>
      </c>
      <c r="E12" s="2" t="str">
        <f t="shared" si="0"/>
        <v>17-04-10</v>
      </c>
      <c r="F12" s="2" t="s">
        <v>36</v>
      </c>
      <c r="G12" s="2" t="s">
        <v>34</v>
      </c>
      <c r="H12" s="7" t="s">
        <v>141</v>
      </c>
      <c r="I12" s="2">
        <v>4</v>
      </c>
      <c r="J12" s="2" t="s">
        <v>37</v>
      </c>
      <c r="K12" s="2"/>
      <c r="L12" s="2" t="s">
        <v>31</v>
      </c>
    </row>
    <row r="13" spans="1:12" ht="15.75" thickBot="1" x14ac:dyDescent="0.3">
      <c r="B13" s="1">
        <v>6</v>
      </c>
      <c r="C13" s="8">
        <v>0.40625</v>
      </c>
      <c r="D13" s="2" t="s">
        <v>38</v>
      </c>
      <c r="E13" s="2" t="str">
        <f t="shared" si="0"/>
        <v>15-01-01</v>
      </c>
      <c r="F13" s="2" t="s">
        <v>39</v>
      </c>
      <c r="G13" s="2" t="s">
        <v>30</v>
      </c>
      <c r="H13" s="7" t="s">
        <v>140</v>
      </c>
      <c r="I13" s="2">
        <v>15</v>
      </c>
      <c r="J13" s="2"/>
      <c r="K13" s="2"/>
      <c r="L13" s="2" t="s">
        <v>31</v>
      </c>
    </row>
    <row r="14" spans="1:12" ht="15.75" thickBot="1" x14ac:dyDescent="0.3">
      <c r="B14" s="1">
        <v>7</v>
      </c>
      <c r="C14" s="8"/>
      <c r="D14" s="2" t="s">
        <v>28</v>
      </c>
      <c r="E14" s="2" t="str">
        <f t="shared" si="0"/>
        <v>15-01-02</v>
      </c>
      <c r="F14" s="2" t="s">
        <v>41</v>
      </c>
      <c r="G14" s="2" t="s">
        <v>30</v>
      </c>
      <c r="H14" s="7" t="s">
        <v>143</v>
      </c>
      <c r="I14" s="2">
        <v>1</v>
      </c>
      <c r="J14" s="2"/>
      <c r="K14" s="2"/>
      <c r="L14" s="2" t="s">
        <v>31</v>
      </c>
    </row>
    <row r="15" spans="1:12" ht="15.75" thickBot="1" x14ac:dyDescent="0.3">
      <c r="B15" s="1">
        <v>8</v>
      </c>
      <c r="C15" s="8"/>
      <c r="D15" s="10" t="s">
        <v>38</v>
      </c>
      <c r="E15" s="2" t="str">
        <f t="shared" si="0"/>
        <v>15-01-01</v>
      </c>
      <c r="F15" s="2" t="s">
        <v>42</v>
      </c>
      <c r="G15" s="2" t="s">
        <v>30</v>
      </c>
      <c r="H15" s="7" t="s">
        <v>143</v>
      </c>
      <c r="I15" s="2">
        <v>2</v>
      </c>
      <c r="J15" s="2"/>
      <c r="K15" s="2"/>
      <c r="L15" s="2" t="s">
        <v>31</v>
      </c>
    </row>
    <row r="16" spans="1:12" ht="30" x14ac:dyDescent="0.25">
      <c r="B16" s="1">
        <v>9</v>
      </c>
      <c r="C16" s="8">
        <v>0.4375</v>
      </c>
      <c r="D16" s="2" t="s">
        <v>18</v>
      </c>
      <c r="E16" s="2">
        <f t="shared" si="0"/>
        <v>0</v>
      </c>
      <c r="F16" s="2" t="s">
        <v>19</v>
      </c>
      <c r="G16" s="2"/>
      <c r="H16" s="2" t="s">
        <v>20</v>
      </c>
      <c r="I16" s="2">
        <v>8</v>
      </c>
      <c r="J16" s="2" t="s">
        <v>21</v>
      </c>
      <c r="K16" s="2" t="s">
        <v>43</v>
      </c>
      <c r="L16" s="2" t="s">
        <v>23</v>
      </c>
    </row>
    <row r="17" spans="2:12" x14ac:dyDescent="0.25">
      <c r="B17" s="1">
        <v>10</v>
      </c>
      <c r="C17" s="8">
        <v>0.13541666666666666</v>
      </c>
      <c r="D17" s="10" t="s">
        <v>32</v>
      </c>
      <c r="E17" s="2" t="str">
        <f t="shared" si="0"/>
        <v>17-02-03</v>
      </c>
      <c r="F17" s="2" t="s">
        <v>44</v>
      </c>
      <c r="G17" s="2"/>
      <c r="H17" s="7" t="s">
        <v>143</v>
      </c>
      <c r="I17" s="2">
        <v>8</v>
      </c>
      <c r="J17" s="2"/>
      <c r="K17" s="2" t="s">
        <v>45</v>
      </c>
      <c r="L17" s="2" t="s">
        <v>31</v>
      </c>
    </row>
    <row r="18" spans="2:12" x14ac:dyDescent="0.25">
      <c r="B18" s="1">
        <v>11</v>
      </c>
      <c r="C18" s="8"/>
      <c r="D18" s="10" t="s">
        <v>32</v>
      </c>
      <c r="E18" s="2" t="str">
        <f t="shared" si="0"/>
        <v>17-02-03</v>
      </c>
      <c r="F18" s="2" t="s">
        <v>139</v>
      </c>
      <c r="G18" s="2" t="s">
        <v>34</v>
      </c>
      <c r="H18" s="7" t="s">
        <v>141</v>
      </c>
      <c r="I18" s="2">
        <v>1</v>
      </c>
      <c r="J18" s="2" t="s">
        <v>46</v>
      </c>
      <c r="K18" s="2"/>
      <c r="L18" s="2" t="s">
        <v>23</v>
      </c>
    </row>
    <row r="19" spans="2:12" x14ac:dyDescent="0.25">
      <c r="B19" s="1">
        <v>12</v>
      </c>
      <c r="C19" s="9"/>
      <c r="D19" s="10" t="s">
        <v>32</v>
      </c>
      <c r="E19" s="2" t="str">
        <f t="shared" si="0"/>
        <v>17-02-03</v>
      </c>
      <c r="F19" s="2" t="s">
        <v>139</v>
      </c>
      <c r="G19" s="2" t="s">
        <v>34</v>
      </c>
      <c r="H19" s="7" t="s">
        <v>141</v>
      </c>
      <c r="I19" s="2">
        <v>1</v>
      </c>
      <c r="J19" s="2" t="s">
        <v>47</v>
      </c>
      <c r="K19" s="2"/>
      <c r="L19" s="2" t="s">
        <v>23</v>
      </c>
    </row>
    <row r="20" spans="2:12" ht="30" x14ac:dyDescent="0.25">
      <c r="B20" s="1">
        <v>13</v>
      </c>
      <c r="C20" s="5">
        <v>8.3333333333333329E-2</v>
      </c>
      <c r="D20" s="2" t="s">
        <v>18</v>
      </c>
      <c r="E20" s="2">
        <f t="shared" si="0"/>
        <v>0</v>
      </c>
      <c r="F20" s="2" t="s">
        <v>19</v>
      </c>
      <c r="G20" s="2"/>
      <c r="H20" s="2" t="s">
        <v>20</v>
      </c>
      <c r="I20" s="2">
        <v>6</v>
      </c>
      <c r="J20" s="2" t="s">
        <v>21</v>
      </c>
      <c r="K20" s="2" t="s">
        <v>48</v>
      </c>
      <c r="L20" s="2" t="s">
        <v>23</v>
      </c>
    </row>
    <row r="21" spans="2:12" x14ac:dyDescent="0.25">
      <c r="B21" s="1">
        <v>14</v>
      </c>
      <c r="C21" s="5">
        <v>0.10069444444444443</v>
      </c>
      <c r="D21" s="2" t="s">
        <v>18</v>
      </c>
      <c r="E21" s="2">
        <f t="shared" si="0"/>
        <v>0</v>
      </c>
      <c r="F21" s="2" t="s">
        <v>49</v>
      </c>
      <c r="G21" s="2" t="s">
        <v>30</v>
      </c>
      <c r="H21" s="2" t="s">
        <v>142</v>
      </c>
      <c r="I21" s="2">
        <v>6</v>
      </c>
      <c r="J21" s="2" t="s">
        <v>50</v>
      </c>
      <c r="K21" s="2"/>
      <c r="L21" s="2" t="s">
        <v>27</v>
      </c>
    </row>
    <row r="22" spans="2:12" ht="15.75" thickBot="1" x14ac:dyDescent="0.3">
      <c r="B22" s="1">
        <v>15</v>
      </c>
      <c r="C22" s="5">
        <v>0.10069444444444443</v>
      </c>
      <c r="D22" s="2" t="s">
        <v>18</v>
      </c>
      <c r="E22" s="2">
        <f t="shared" ref="E22:E25" si="1">IF(ISNA(VLOOKUP(D22,TYW,2,FALSE)),"",VLOOKUP(D22,TYW,2,FALSE))</f>
        <v>0</v>
      </c>
      <c r="F22" s="2" t="s">
        <v>51</v>
      </c>
      <c r="G22" s="2" t="s">
        <v>30</v>
      </c>
      <c r="H22" s="2" t="s">
        <v>142</v>
      </c>
      <c r="I22" s="2">
        <v>4</v>
      </c>
      <c r="J22" s="2" t="s">
        <v>52</v>
      </c>
      <c r="K22" s="2"/>
      <c r="L22" s="2" t="s">
        <v>27</v>
      </c>
    </row>
    <row r="23" spans="2:12" ht="30.75" thickBot="1" x14ac:dyDescent="0.3">
      <c r="B23" s="1">
        <v>16</v>
      </c>
      <c r="C23" s="8">
        <v>0.56944444444444442</v>
      </c>
      <c r="D23" s="2" t="s">
        <v>18</v>
      </c>
      <c r="E23" s="2">
        <f t="shared" si="1"/>
        <v>0</v>
      </c>
      <c r="F23" s="2" t="s">
        <v>19</v>
      </c>
      <c r="G23" s="2"/>
      <c r="H23" s="2" t="s">
        <v>20</v>
      </c>
      <c r="I23" s="2">
        <v>10</v>
      </c>
      <c r="J23" s="2" t="s">
        <v>21</v>
      </c>
      <c r="K23" s="2" t="s">
        <v>53</v>
      </c>
      <c r="L23" s="2" t="s">
        <v>23</v>
      </c>
    </row>
    <row r="24" spans="2:12" ht="15.75" thickBot="1" x14ac:dyDescent="0.3">
      <c r="B24" s="1">
        <v>17</v>
      </c>
      <c r="C24" s="8">
        <v>0.59166666666666667</v>
      </c>
      <c r="D24" s="2" t="s">
        <v>38</v>
      </c>
      <c r="E24" s="2" t="str">
        <f t="shared" si="1"/>
        <v>15-01-01</v>
      </c>
      <c r="F24" s="2" t="s">
        <v>39</v>
      </c>
      <c r="G24" s="2" t="s">
        <v>30</v>
      </c>
      <c r="H24" s="7" t="s">
        <v>142</v>
      </c>
      <c r="I24" s="2">
        <v>50</v>
      </c>
      <c r="J24" s="2"/>
      <c r="K24" s="2"/>
      <c r="L24" s="2" t="s">
        <v>31</v>
      </c>
    </row>
    <row r="25" spans="2:12" x14ac:dyDescent="0.25">
      <c r="B25" s="1">
        <v>18</v>
      </c>
      <c r="C25" s="8">
        <v>0.59166666666666667</v>
      </c>
      <c r="D25" s="10" t="s">
        <v>38</v>
      </c>
      <c r="E25" s="2" t="str">
        <f t="shared" si="1"/>
        <v>15-01-01</v>
      </c>
      <c r="F25" s="2" t="s">
        <v>42</v>
      </c>
      <c r="G25" s="2" t="s">
        <v>30</v>
      </c>
      <c r="H25" s="7" t="s">
        <v>143</v>
      </c>
      <c r="I25" s="2">
        <v>1</v>
      </c>
      <c r="J25" s="2" t="s">
        <v>47</v>
      </c>
      <c r="K25" s="2"/>
      <c r="L25" s="2" t="s">
        <v>31</v>
      </c>
    </row>
    <row r="26" spans="2:12" x14ac:dyDescent="0.25">
      <c r="B26" s="1">
        <v>19</v>
      </c>
      <c r="C26" s="8">
        <v>0.59166666666666667</v>
      </c>
      <c r="D26" s="2" t="s">
        <v>28</v>
      </c>
      <c r="E26" s="2" t="str">
        <f t="shared" ref="E26:E52" si="2">IF(ISNA(VLOOKUP(D26,TYW,2,FALSE)),"",VLOOKUP(D26,TYW,2,FALSE))</f>
        <v>15-01-02</v>
      </c>
      <c r="F26" s="2" t="s">
        <v>54</v>
      </c>
      <c r="G26" s="2" t="s">
        <v>30</v>
      </c>
      <c r="H26" s="7" t="s">
        <v>143</v>
      </c>
      <c r="I26" s="2"/>
      <c r="J26" s="2"/>
      <c r="K26" s="2"/>
      <c r="L26" s="2" t="s">
        <v>31</v>
      </c>
    </row>
    <row r="27" spans="2:12" x14ac:dyDescent="0.25">
      <c r="B27" s="1">
        <v>20</v>
      </c>
      <c r="C27" s="8">
        <v>0.59166666666666667</v>
      </c>
      <c r="D27" s="10" t="s">
        <v>55</v>
      </c>
      <c r="E27" s="2" t="str">
        <f t="shared" si="2"/>
        <v>17-02-01</v>
      </c>
      <c r="F27" s="2" t="s">
        <v>138</v>
      </c>
      <c r="G27" s="2" t="s">
        <v>34</v>
      </c>
      <c r="H27" s="7" t="s">
        <v>143</v>
      </c>
      <c r="I27" s="2">
        <v>5</v>
      </c>
      <c r="J27" s="2" t="s">
        <v>56</v>
      </c>
      <c r="K27" s="2"/>
      <c r="L27" s="2" t="s">
        <v>31</v>
      </c>
    </row>
    <row r="28" spans="2:12" x14ac:dyDescent="0.25">
      <c r="B28" s="1">
        <v>21</v>
      </c>
      <c r="C28" s="5">
        <v>0.46875</v>
      </c>
      <c r="D28" s="2" t="s">
        <v>38</v>
      </c>
      <c r="E28" s="2" t="str">
        <f t="shared" si="2"/>
        <v>15-01-01</v>
      </c>
      <c r="F28" s="2" t="s">
        <v>57</v>
      </c>
      <c r="G28" s="2"/>
      <c r="H28" s="7" t="s">
        <v>143</v>
      </c>
      <c r="I28" s="2"/>
      <c r="J28" s="2" t="s">
        <v>47</v>
      </c>
      <c r="K28" s="2"/>
      <c r="L28" s="2" t="s">
        <v>31</v>
      </c>
    </row>
    <row r="29" spans="2:12" x14ac:dyDescent="0.25">
      <c r="B29" s="1">
        <v>22</v>
      </c>
      <c r="C29" s="5">
        <v>0.14930555555555555</v>
      </c>
      <c r="D29" s="10" t="s">
        <v>32</v>
      </c>
      <c r="E29" s="2" t="str">
        <f t="shared" si="2"/>
        <v>17-02-03</v>
      </c>
      <c r="F29" s="2" t="s">
        <v>58</v>
      </c>
      <c r="G29" s="2"/>
      <c r="H29" s="7" t="s">
        <v>143</v>
      </c>
      <c r="I29" s="2">
        <v>2</v>
      </c>
      <c r="J29" s="2"/>
      <c r="K29" s="2" t="s">
        <v>45</v>
      </c>
      <c r="L29" s="2" t="s">
        <v>31</v>
      </c>
    </row>
    <row r="30" spans="2:12" ht="30.75" thickBot="1" x14ac:dyDescent="0.3">
      <c r="B30" s="1">
        <v>23</v>
      </c>
      <c r="C30" s="5">
        <v>0.16666666666666666</v>
      </c>
      <c r="D30" s="2" t="s">
        <v>18</v>
      </c>
      <c r="E30" s="2">
        <f t="shared" si="2"/>
        <v>0</v>
      </c>
      <c r="F30" s="2" t="s">
        <v>19</v>
      </c>
      <c r="G30" s="2"/>
      <c r="H30" s="2" t="s">
        <v>20</v>
      </c>
      <c r="I30" s="2">
        <v>12</v>
      </c>
      <c r="J30" s="2" t="s">
        <v>21</v>
      </c>
      <c r="K30" s="2" t="s">
        <v>59</v>
      </c>
      <c r="L30" s="2" t="s">
        <v>23</v>
      </c>
    </row>
    <row r="31" spans="2:12" ht="30.75" thickBot="1" x14ac:dyDescent="0.3">
      <c r="B31" s="1">
        <v>24</v>
      </c>
      <c r="C31" s="8">
        <v>0.33333333333333331</v>
      </c>
      <c r="D31" s="2" t="s">
        <v>18</v>
      </c>
      <c r="E31" s="2">
        <f t="shared" si="2"/>
        <v>0</v>
      </c>
      <c r="F31" s="2" t="s">
        <v>60</v>
      </c>
      <c r="G31" s="2" t="s">
        <v>81</v>
      </c>
      <c r="H31" s="2" t="s">
        <v>61</v>
      </c>
      <c r="I31" s="2">
        <v>1</v>
      </c>
      <c r="J31" s="2"/>
      <c r="K31" s="2"/>
      <c r="L31" s="2" t="s">
        <v>62</v>
      </c>
    </row>
    <row r="32" spans="2:12" ht="30.75" thickBot="1" x14ac:dyDescent="0.3">
      <c r="B32" s="1">
        <v>25</v>
      </c>
      <c r="C32" s="8">
        <v>0.58333333333333337</v>
      </c>
      <c r="D32" s="2" t="s">
        <v>18</v>
      </c>
      <c r="E32" s="2">
        <f t="shared" ref="E32" si="3">IF(ISNA(VLOOKUP(D32,TYW,2,FALSE)),"",VLOOKUP(D32,TYW,2,FALSE))</f>
        <v>0</v>
      </c>
      <c r="F32" s="2" t="s">
        <v>19</v>
      </c>
      <c r="G32" s="2"/>
      <c r="H32" s="2" t="s">
        <v>20</v>
      </c>
      <c r="I32" s="2">
        <v>8</v>
      </c>
      <c r="J32" s="2" t="s">
        <v>21</v>
      </c>
      <c r="K32" s="2" t="s">
        <v>43</v>
      </c>
      <c r="L32" s="2" t="s">
        <v>23</v>
      </c>
    </row>
    <row r="33" spans="2:12" ht="15.75" thickBot="1" x14ac:dyDescent="0.3">
      <c r="B33" s="1">
        <v>26</v>
      </c>
      <c r="C33" s="2"/>
      <c r="D33" s="2"/>
      <c r="E33" s="2" t="str">
        <f t="shared" si="2"/>
        <v/>
      </c>
      <c r="F33" s="2"/>
      <c r="G33" s="2"/>
      <c r="H33" s="2"/>
      <c r="I33" s="2"/>
      <c r="J33" s="2"/>
      <c r="K33" s="2"/>
      <c r="L33" s="2"/>
    </row>
    <row r="34" spans="2:12" ht="15.75" thickBot="1" x14ac:dyDescent="0.3">
      <c r="B34" s="1">
        <v>27</v>
      </c>
      <c r="C34" s="2"/>
      <c r="D34" s="2"/>
      <c r="E34" s="2" t="str">
        <f t="shared" si="2"/>
        <v/>
      </c>
      <c r="F34" s="2"/>
      <c r="G34" s="2"/>
      <c r="H34" s="2"/>
      <c r="I34" s="2"/>
      <c r="J34" s="2"/>
      <c r="K34" s="2"/>
      <c r="L34" s="2"/>
    </row>
    <row r="35" spans="2:12" ht="15.75" thickBot="1" x14ac:dyDescent="0.3">
      <c r="B35" s="1">
        <v>28</v>
      </c>
      <c r="C35" s="2"/>
      <c r="D35" s="2"/>
      <c r="E35" s="2" t="str">
        <f t="shared" si="2"/>
        <v/>
      </c>
      <c r="F35" s="2"/>
      <c r="G35" s="2"/>
      <c r="H35" s="2"/>
      <c r="I35" s="2"/>
      <c r="J35" s="2"/>
      <c r="K35" s="2"/>
      <c r="L35" s="2"/>
    </row>
    <row r="36" spans="2:12" ht="15.75" thickBot="1" x14ac:dyDescent="0.3">
      <c r="B36" s="1">
        <v>29</v>
      </c>
      <c r="C36" s="2"/>
      <c r="D36" s="2"/>
      <c r="E36" s="2" t="str">
        <f t="shared" si="2"/>
        <v/>
      </c>
      <c r="F36" s="2"/>
      <c r="G36" s="2"/>
      <c r="H36" s="2"/>
      <c r="I36" s="2"/>
      <c r="J36" s="2"/>
      <c r="K36" s="2"/>
      <c r="L36" s="2"/>
    </row>
    <row r="37" spans="2:12" ht="15.75" thickBot="1" x14ac:dyDescent="0.3">
      <c r="B37" s="1">
        <v>30</v>
      </c>
      <c r="C37" s="2"/>
      <c r="D37" s="2"/>
      <c r="E37" s="2" t="str">
        <f t="shared" si="2"/>
        <v/>
      </c>
      <c r="F37" s="2"/>
      <c r="G37" s="2"/>
      <c r="H37" s="2"/>
      <c r="I37" s="2"/>
      <c r="J37" s="2"/>
      <c r="K37" s="2"/>
      <c r="L37" s="2"/>
    </row>
    <row r="38" spans="2:12" ht="15.75" thickBot="1" x14ac:dyDescent="0.3">
      <c r="B38" s="1">
        <v>31</v>
      </c>
      <c r="C38" s="2"/>
      <c r="D38" s="2"/>
      <c r="E38" s="2" t="str">
        <f t="shared" si="2"/>
        <v/>
      </c>
      <c r="F38" s="2"/>
      <c r="G38" s="2"/>
      <c r="H38" s="2"/>
      <c r="I38" s="2"/>
      <c r="J38" s="2"/>
      <c r="K38" s="2"/>
      <c r="L38" s="2"/>
    </row>
    <row r="39" spans="2:12" ht="15.75" thickBot="1" x14ac:dyDescent="0.3">
      <c r="B39" s="1">
        <v>32</v>
      </c>
      <c r="C39" s="2"/>
      <c r="D39" s="2"/>
      <c r="E39" s="2" t="str">
        <f t="shared" si="2"/>
        <v/>
      </c>
      <c r="F39" s="2"/>
      <c r="G39" s="2"/>
      <c r="H39" s="2"/>
      <c r="I39" s="2"/>
      <c r="J39" s="2"/>
      <c r="K39" s="2"/>
      <c r="L39" s="2"/>
    </row>
    <row r="40" spans="2:12" ht="15.75" thickBot="1" x14ac:dyDescent="0.3">
      <c r="B40" s="1">
        <v>33</v>
      </c>
      <c r="C40" s="2"/>
      <c r="D40" s="2"/>
      <c r="E40" s="2" t="str">
        <f t="shared" si="2"/>
        <v/>
      </c>
      <c r="F40" s="2"/>
      <c r="G40" s="2"/>
      <c r="H40" s="2"/>
      <c r="I40" s="2"/>
      <c r="J40" s="2"/>
      <c r="K40" s="2"/>
      <c r="L40" s="2"/>
    </row>
    <row r="41" spans="2:12" ht="15.75" thickBot="1" x14ac:dyDescent="0.3">
      <c r="B41" s="1">
        <v>34</v>
      </c>
      <c r="C41" s="2"/>
      <c r="D41" s="2"/>
      <c r="E41" s="2" t="str">
        <f t="shared" si="2"/>
        <v/>
      </c>
      <c r="F41" s="2"/>
      <c r="G41" s="2"/>
      <c r="H41" s="2"/>
      <c r="I41" s="2"/>
      <c r="J41" s="2"/>
      <c r="K41" s="2"/>
      <c r="L41" s="2"/>
    </row>
    <row r="42" spans="2:12" ht="15.75" thickBot="1" x14ac:dyDescent="0.3">
      <c r="B42" s="1">
        <v>35</v>
      </c>
      <c r="C42" s="2"/>
      <c r="D42" s="2"/>
      <c r="E42" s="2" t="str">
        <f t="shared" si="2"/>
        <v/>
      </c>
      <c r="F42" s="2"/>
      <c r="G42" s="2"/>
      <c r="H42" s="2"/>
      <c r="I42" s="2"/>
      <c r="J42" s="2"/>
      <c r="K42" s="2"/>
      <c r="L42" s="2"/>
    </row>
    <row r="43" spans="2:12" ht="15.75" thickBot="1" x14ac:dyDescent="0.3">
      <c r="B43" s="1">
        <v>36</v>
      </c>
      <c r="C43" s="2"/>
      <c r="D43" s="2"/>
      <c r="E43" s="2" t="str">
        <f t="shared" si="2"/>
        <v/>
      </c>
      <c r="F43" s="2"/>
      <c r="G43" s="2"/>
      <c r="H43" s="2"/>
      <c r="I43" s="2"/>
      <c r="J43" s="2"/>
      <c r="K43" s="2"/>
      <c r="L43" s="2"/>
    </row>
    <row r="44" spans="2:12" ht="15.75" thickBot="1" x14ac:dyDescent="0.3">
      <c r="B44" s="1">
        <v>37</v>
      </c>
      <c r="C44" s="2"/>
      <c r="D44" s="2"/>
      <c r="E44" s="2" t="str">
        <f t="shared" si="2"/>
        <v/>
      </c>
      <c r="F44" s="2"/>
      <c r="G44" s="2"/>
      <c r="H44" s="2"/>
      <c r="I44" s="2"/>
      <c r="J44" s="2"/>
      <c r="K44" s="2"/>
      <c r="L44" s="2"/>
    </row>
    <row r="45" spans="2:12" ht="15.75" thickBot="1" x14ac:dyDescent="0.3">
      <c r="B45" s="1">
        <v>38</v>
      </c>
      <c r="C45" s="2"/>
      <c r="D45" s="2"/>
      <c r="E45" s="2" t="str">
        <f t="shared" si="2"/>
        <v/>
      </c>
      <c r="F45" s="2"/>
      <c r="G45" s="2"/>
      <c r="H45" s="2"/>
      <c r="I45" s="2"/>
      <c r="J45" s="2"/>
      <c r="K45" s="2"/>
      <c r="L45" s="2"/>
    </row>
    <row r="46" spans="2:12" ht="15.75" thickBot="1" x14ac:dyDescent="0.3">
      <c r="B46" s="1">
        <v>39</v>
      </c>
      <c r="C46" s="2"/>
      <c r="D46" s="2"/>
      <c r="E46" s="2" t="str">
        <f t="shared" si="2"/>
        <v/>
      </c>
      <c r="F46" s="2"/>
      <c r="G46" s="2"/>
      <c r="H46" s="2"/>
      <c r="I46" s="2"/>
      <c r="J46" s="2"/>
      <c r="K46" s="2"/>
      <c r="L46" s="2"/>
    </row>
    <row r="47" spans="2:12" ht="15.75" thickBot="1" x14ac:dyDescent="0.3">
      <c r="B47" s="1">
        <v>40</v>
      </c>
      <c r="C47" s="2"/>
      <c r="D47" s="2"/>
      <c r="E47" s="2" t="str">
        <f t="shared" si="2"/>
        <v/>
      </c>
      <c r="F47" s="2"/>
      <c r="G47" s="2"/>
      <c r="H47" s="2"/>
      <c r="I47" s="2"/>
      <c r="J47" s="2"/>
      <c r="K47" s="2"/>
      <c r="L47" s="2"/>
    </row>
    <row r="48" spans="2:12" ht="15.75" thickBot="1" x14ac:dyDescent="0.3">
      <c r="B48" s="1">
        <v>41</v>
      </c>
      <c r="C48" s="2"/>
      <c r="D48" s="2"/>
      <c r="E48" s="2" t="str">
        <f t="shared" si="2"/>
        <v/>
      </c>
      <c r="F48" s="2"/>
      <c r="G48" s="2"/>
      <c r="H48" s="2"/>
      <c r="I48" s="2"/>
      <c r="J48" s="2"/>
      <c r="K48" s="2"/>
      <c r="L48" s="2"/>
    </row>
    <row r="49" spans="2:12" ht="15.75" thickBot="1" x14ac:dyDescent="0.3">
      <c r="B49" s="1">
        <v>42</v>
      </c>
      <c r="C49" s="2"/>
      <c r="D49" s="2"/>
      <c r="E49" s="2" t="str">
        <f t="shared" si="2"/>
        <v/>
      </c>
      <c r="F49" s="2"/>
      <c r="G49" s="2"/>
      <c r="H49" s="2"/>
      <c r="I49" s="2"/>
      <c r="J49" s="2"/>
      <c r="K49" s="2"/>
      <c r="L49" s="2"/>
    </row>
    <row r="50" spans="2:12" ht="15.75" thickBot="1" x14ac:dyDescent="0.3">
      <c r="B50" s="1">
        <v>43</v>
      </c>
      <c r="C50" s="2"/>
      <c r="D50" s="2"/>
      <c r="E50" s="2" t="str">
        <f t="shared" si="2"/>
        <v/>
      </c>
      <c r="F50" s="2"/>
      <c r="G50" s="2"/>
      <c r="H50" s="2"/>
      <c r="I50" s="2"/>
      <c r="J50" s="2"/>
      <c r="K50" s="2"/>
      <c r="L50" s="2"/>
    </row>
    <row r="51" spans="2:12" ht="15.75" thickBot="1" x14ac:dyDescent="0.3">
      <c r="B51" s="1">
        <v>44</v>
      </c>
      <c r="C51" s="2"/>
      <c r="D51" s="2"/>
      <c r="E51" s="2" t="str">
        <f t="shared" si="2"/>
        <v/>
      </c>
      <c r="F51" s="2"/>
      <c r="G51" s="2"/>
      <c r="H51" s="2"/>
      <c r="I51" s="2"/>
      <c r="J51" s="2"/>
      <c r="K51" s="2"/>
      <c r="L51" s="2"/>
    </row>
    <row r="52" spans="2:12" ht="15.75" thickBot="1" x14ac:dyDescent="0.3">
      <c r="B52" s="1">
        <v>45</v>
      </c>
      <c r="C52" s="2"/>
      <c r="D52" s="2"/>
      <c r="E52" s="2" t="str">
        <f t="shared" si="2"/>
        <v/>
      </c>
      <c r="F52" s="2"/>
      <c r="G52" s="2"/>
      <c r="H52" s="2"/>
      <c r="I52" s="2"/>
      <c r="J52" s="2"/>
      <c r="K52" s="2"/>
      <c r="L52" s="2"/>
    </row>
    <row r="53" spans="2:12" ht="15.75" thickBot="1" x14ac:dyDescent="0.3">
      <c r="B53" s="1">
        <v>46</v>
      </c>
      <c r="C53" s="2"/>
      <c r="D53" s="2"/>
      <c r="E53" s="2" t="str">
        <f t="shared" ref="E53:E84" si="4">IF(ISNA(VLOOKUP(D53,TYW,2,FALSE)),"",VLOOKUP(D53,TYW,2,FALSE))</f>
        <v/>
      </c>
      <c r="F53" s="2"/>
      <c r="G53" s="2"/>
      <c r="H53" s="2"/>
      <c r="I53" s="2"/>
      <c r="J53" s="2"/>
      <c r="K53" s="2"/>
      <c r="L53" s="2"/>
    </row>
    <row r="54" spans="2:12" ht="15.75" thickBot="1" x14ac:dyDescent="0.3">
      <c r="B54" s="1">
        <v>47</v>
      </c>
      <c r="C54" s="2"/>
      <c r="D54" s="2"/>
      <c r="E54" s="2" t="str">
        <f t="shared" si="4"/>
        <v/>
      </c>
      <c r="F54" s="2"/>
      <c r="G54" s="2"/>
      <c r="H54" s="2"/>
      <c r="I54" s="2"/>
      <c r="J54" s="2"/>
      <c r="K54" s="2"/>
      <c r="L54" s="2"/>
    </row>
    <row r="55" spans="2:12" ht="15.75" thickBot="1" x14ac:dyDescent="0.3">
      <c r="B55" s="1">
        <v>48</v>
      </c>
      <c r="C55" s="2"/>
      <c r="D55" s="2"/>
      <c r="E55" s="2" t="str">
        <f t="shared" si="4"/>
        <v/>
      </c>
      <c r="F55" s="2"/>
      <c r="G55" s="2"/>
      <c r="H55" s="2"/>
      <c r="I55" s="2"/>
      <c r="J55" s="2"/>
      <c r="K55" s="2"/>
      <c r="L55" s="2"/>
    </row>
    <row r="56" spans="2:12" ht="15.75" thickBot="1" x14ac:dyDescent="0.3">
      <c r="B56" s="1">
        <v>49</v>
      </c>
      <c r="C56" s="2"/>
      <c r="D56" s="2"/>
      <c r="E56" s="2" t="str">
        <f t="shared" si="4"/>
        <v/>
      </c>
      <c r="F56" s="2"/>
      <c r="G56" s="2"/>
      <c r="H56" s="2"/>
      <c r="I56" s="2"/>
      <c r="J56" s="2"/>
      <c r="K56" s="2"/>
      <c r="L56" s="2"/>
    </row>
    <row r="57" spans="2:12" ht="15.75" thickBot="1" x14ac:dyDescent="0.3">
      <c r="B57" s="1">
        <v>50</v>
      </c>
      <c r="C57" s="2"/>
      <c r="D57" s="2"/>
      <c r="E57" s="2" t="str">
        <f t="shared" si="4"/>
        <v/>
      </c>
      <c r="F57" s="2"/>
      <c r="G57" s="2"/>
      <c r="H57" s="2"/>
      <c r="I57" s="2"/>
      <c r="J57" s="2"/>
      <c r="K57" s="2"/>
      <c r="L57" s="2"/>
    </row>
    <row r="58" spans="2:12" ht="15.75" thickBot="1" x14ac:dyDescent="0.3">
      <c r="B58" s="1">
        <v>51</v>
      </c>
      <c r="C58" s="2"/>
      <c r="D58" s="2"/>
      <c r="E58" s="2" t="str">
        <f t="shared" si="4"/>
        <v/>
      </c>
      <c r="F58" s="2"/>
      <c r="G58" s="2"/>
      <c r="H58" s="2"/>
      <c r="I58" s="2"/>
      <c r="J58" s="2"/>
      <c r="K58" s="2"/>
      <c r="L58" s="2"/>
    </row>
    <row r="59" spans="2:12" ht="15.75" thickBot="1" x14ac:dyDescent="0.3">
      <c r="B59" s="1">
        <v>52</v>
      </c>
      <c r="C59" s="2"/>
      <c r="D59" s="2"/>
      <c r="E59" s="2" t="str">
        <f t="shared" si="4"/>
        <v/>
      </c>
      <c r="F59" s="2"/>
      <c r="G59" s="2"/>
      <c r="H59" s="2"/>
      <c r="I59" s="2"/>
      <c r="J59" s="2"/>
      <c r="K59" s="2"/>
      <c r="L59" s="2"/>
    </row>
    <row r="60" spans="2:12" ht="15.75" thickBot="1" x14ac:dyDescent="0.3">
      <c r="B60" s="1">
        <v>53</v>
      </c>
      <c r="C60" s="2"/>
      <c r="D60" s="2"/>
      <c r="E60" s="2" t="str">
        <f t="shared" si="4"/>
        <v/>
      </c>
      <c r="F60" s="2"/>
      <c r="G60" s="2"/>
      <c r="H60" s="2"/>
      <c r="I60" s="2"/>
      <c r="J60" s="2"/>
      <c r="K60" s="2"/>
      <c r="L60" s="2"/>
    </row>
    <row r="61" spans="2:12" ht="15.75" thickBot="1" x14ac:dyDescent="0.3">
      <c r="B61" s="1">
        <v>54</v>
      </c>
      <c r="C61" s="2"/>
      <c r="D61" s="2"/>
      <c r="E61" s="2" t="str">
        <f t="shared" si="4"/>
        <v/>
      </c>
      <c r="F61" s="2"/>
      <c r="G61" s="2"/>
      <c r="H61" s="2"/>
      <c r="I61" s="2"/>
      <c r="J61" s="2"/>
      <c r="K61" s="2"/>
      <c r="L61" s="2"/>
    </row>
    <row r="62" spans="2:12" ht="15.75" thickBot="1" x14ac:dyDescent="0.3">
      <c r="B62" s="1">
        <v>55</v>
      </c>
      <c r="C62" s="2"/>
      <c r="D62" s="2"/>
      <c r="E62" s="2" t="str">
        <f t="shared" si="4"/>
        <v/>
      </c>
      <c r="F62" s="2"/>
      <c r="G62" s="2"/>
      <c r="H62" s="2"/>
      <c r="I62" s="2"/>
      <c r="J62" s="2"/>
      <c r="K62" s="2"/>
      <c r="L62" s="2"/>
    </row>
    <row r="63" spans="2:12" ht="15.75" thickBot="1" x14ac:dyDescent="0.3">
      <c r="B63" s="1">
        <v>56</v>
      </c>
      <c r="C63" s="2"/>
      <c r="D63" s="2"/>
      <c r="E63" s="2" t="str">
        <f t="shared" si="4"/>
        <v/>
      </c>
      <c r="F63" s="2"/>
      <c r="G63" s="2"/>
      <c r="H63" s="2"/>
      <c r="I63" s="2"/>
      <c r="J63" s="2"/>
      <c r="K63" s="2"/>
      <c r="L63" s="2"/>
    </row>
    <row r="64" spans="2:12" ht="15.75" thickBot="1" x14ac:dyDescent="0.3">
      <c r="B64" s="1">
        <v>57</v>
      </c>
      <c r="C64" s="2"/>
      <c r="D64" s="2"/>
      <c r="E64" s="2" t="str">
        <f t="shared" si="4"/>
        <v/>
      </c>
      <c r="F64" s="2"/>
      <c r="G64" s="2"/>
      <c r="H64" s="2"/>
      <c r="I64" s="2"/>
      <c r="J64" s="2"/>
      <c r="K64" s="2"/>
      <c r="L64" s="2"/>
    </row>
    <row r="65" spans="2:12" ht="15.75" thickBot="1" x14ac:dyDescent="0.3">
      <c r="B65" s="1">
        <v>58</v>
      </c>
      <c r="C65" s="2"/>
      <c r="D65" s="2"/>
      <c r="E65" s="2" t="str">
        <f t="shared" si="4"/>
        <v/>
      </c>
      <c r="F65" s="2"/>
      <c r="G65" s="2"/>
      <c r="H65" s="2"/>
      <c r="I65" s="2"/>
      <c r="J65" s="2"/>
      <c r="K65" s="2"/>
      <c r="L65" s="2"/>
    </row>
    <row r="66" spans="2:12" ht="15.75" thickBot="1" x14ac:dyDescent="0.3">
      <c r="B66" s="1">
        <v>59</v>
      </c>
      <c r="C66" s="2"/>
      <c r="D66" s="2"/>
      <c r="E66" s="2" t="str">
        <f t="shared" si="4"/>
        <v/>
      </c>
      <c r="F66" s="2"/>
      <c r="G66" s="2"/>
      <c r="H66" s="2"/>
      <c r="I66" s="2"/>
      <c r="J66" s="2"/>
      <c r="K66" s="2"/>
      <c r="L66" s="2"/>
    </row>
    <row r="67" spans="2:12" ht="15.75" thickBot="1" x14ac:dyDescent="0.3">
      <c r="B67" s="1">
        <v>60</v>
      </c>
      <c r="C67" s="2"/>
      <c r="D67" s="2"/>
      <c r="E67" s="2" t="str">
        <f t="shared" si="4"/>
        <v/>
      </c>
      <c r="F67" s="2"/>
      <c r="G67" s="2"/>
      <c r="H67" s="2"/>
      <c r="I67" s="2"/>
      <c r="J67" s="2"/>
      <c r="K67" s="2"/>
      <c r="L67" s="2"/>
    </row>
    <row r="68" spans="2:12" ht="15.75" thickBot="1" x14ac:dyDescent="0.3">
      <c r="B68" s="1">
        <v>61</v>
      </c>
      <c r="C68" s="2"/>
      <c r="D68" s="2"/>
      <c r="E68" s="2" t="str">
        <f t="shared" si="4"/>
        <v/>
      </c>
      <c r="F68" s="2"/>
      <c r="G68" s="2"/>
      <c r="H68" s="2"/>
      <c r="I68" s="2"/>
      <c r="J68" s="2"/>
      <c r="K68" s="2"/>
      <c r="L68" s="2"/>
    </row>
    <row r="69" spans="2:12" ht="15.75" thickBot="1" x14ac:dyDescent="0.3">
      <c r="B69" s="1">
        <v>62</v>
      </c>
      <c r="C69" s="2"/>
      <c r="D69" s="2"/>
      <c r="E69" s="2" t="str">
        <f t="shared" si="4"/>
        <v/>
      </c>
      <c r="F69" s="2"/>
      <c r="G69" s="2"/>
      <c r="H69" s="2"/>
      <c r="I69" s="2"/>
      <c r="J69" s="2"/>
      <c r="K69" s="2"/>
      <c r="L69" s="2"/>
    </row>
    <row r="70" spans="2:12" ht="15.75" thickBot="1" x14ac:dyDescent="0.3">
      <c r="B70" s="1">
        <v>63</v>
      </c>
      <c r="C70" s="2"/>
      <c r="D70" s="2"/>
      <c r="E70" s="2" t="str">
        <f t="shared" si="4"/>
        <v/>
      </c>
      <c r="F70" s="2"/>
      <c r="G70" s="2"/>
      <c r="H70" s="2"/>
      <c r="I70" s="2"/>
      <c r="J70" s="2"/>
      <c r="K70" s="2"/>
      <c r="L70" s="2"/>
    </row>
    <row r="71" spans="2:12" ht="15.75" thickBot="1" x14ac:dyDescent="0.3">
      <c r="B71" s="1">
        <v>64</v>
      </c>
      <c r="C71" s="2"/>
      <c r="D71" s="2"/>
      <c r="E71" s="2" t="str">
        <f t="shared" si="4"/>
        <v/>
      </c>
      <c r="F71" s="2"/>
      <c r="G71" s="2"/>
      <c r="H71" s="2"/>
      <c r="I71" s="2"/>
      <c r="J71" s="2"/>
      <c r="K71" s="2"/>
      <c r="L71" s="2"/>
    </row>
    <row r="72" spans="2:12" ht="15.75" thickBot="1" x14ac:dyDescent="0.3">
      <c r="B72" s="1">
        <v>65</v>
      </c>
      <c r="C72" s="2"/>
      <c r="D72" s="2"/>
      <c r="E72" s="2" t="str">
        <f t="shared" si="4"/>
        <v/>
      </c>
      <c r="F72" s="2"/>
      <c r="G72" s="2"/>
      <c r="H72" s="2"/>
      <c r="I72" s="2"/>
      <c r="J72" s="2"/>
      <c r="K72" s="2"/>
      <c r="L72" s="2"/>
    </row>
    <row r="73" spans="2:12" ht="15.75" thickBot="1" x14ac:dyDescent="0.3">
      <c r="B73" s="1">
        <v>66</v>
      </c>
      <c r="C73" s="2"/>
      <c r="D73" s="2"/>
      <c r="E73" s="2" t="str">
        <f t="shared" si="4"/>
        <v/>
      </c>
      <c r="F73" s="2"/>
      <c r="G73" s="2"/>
      <c r="H73" s="2"/>
      <c r="I73" s="2"/>
      <c r="J73" s="2"/>
      <c r="K73" s="2"/>
      <c r="L73" s="2"/>
    </row>
    <row r="74" spans="2:12" ht="15.75" thickBot="1" x14ac:dyDescent="0.3">
      <c r="B74" s="1">
        <v>67</v>
      </c>
      <c r="C74" s="2"/>
      <c r="D74" s="2"/>
      <c r="E74" s="2" t="str">
        <f t="shared" si="4"/>
        <v/>
      </c>
      <c r="F74" s="2"/>
      <c r="G74" s="2"/>
      <c r="H74" s="2"/>
      <c r="I74" s="2"/>
      <c r="J74" s="2"/>
      <c r="K74" s="2"/>
      <c r="L74" s="2"/>
    </row>
    <row r="75" spans="2:12" ht="15.75" thickBot="1" x14ac:dyDescent="0.3">
      <c r="B75" s="1">
        <v>68</v>
      </c>
      <c r="C75" s="2"/>
      <c r="D75" s="2"/>
      <c r="E75" s="2" t="str">
        <f t="shared" si="4"/>
        <v/>
      </c>
      <c r="F75" s="2"/>
      <c r="G75" s="2"/>
      <c r="H75" s="2"/>
      <c r="I75" s="2"/>
      <c r="J75" s="2"/>
      <c r="K75" s="2"/>
      <c r="L75" s="2"/>
    </row>
    <row r="76" spans="2:12" ht="15.75" thickBot="1" x14ac:dyDescent="0.3">
      <c r="B76" s="1">
        <v>69</v>
      </c>
      <c r="C76" s="2"/>
      <c r="D76" s="2"/>
      <c r="E76" s="2" t="str">
        <f t="shared" si="4"/>
        <v/>
      </c>
      <c r="F76" s="2"/>
      <c r="G76" s="2"/>
      <c r="H76" s="2"/>
      <c r="I76" s="2"/>
      <c r="J76" s="2"/>
      <c r="K76" s="2"/>
      <c r="L76" s="2"/>
    </row>
    <row r="77" spans="2:12" ht="15.75" thickBot="1" x14ac:dyDescent="0.3">
      <c r="B77" s="1">
        <v>70</v>
      </c>
      <c r="C77" s="2"/>
      <c r="D77" s="2"/>
      <c r="E77" s="2" t="str">
        <f t="shared" si="4"/>
        <v/>
      </c>
      <c r="F77" s="2"/>
      <c r="G77" s="2"/>
      <c r="H77" s="2"/>
      <c r="I77" s="2"/>
      <c r="J77" s="2"/>
      <c r="K77" s="2"/>
      <c r="L77" s="2"/>
    </row>
    <row r="78" spans="2:12" ht="15.75" thickBot="1" x14ac:dyDescent="0.3">
      <c r="B78" s="1">
        <v>71</v>
      </c>
      <c r="C78" s="2"/>
      <c r="D78" s="2"/>
      <c r="E78" s="2" t="str">
        <f t="shared" si="4"/>
        <v/>
      </c>
      <c r="F78" s="2"/>
      <c r="G78" s="2"/>
      <c r="H78" s="2"/>
      <c r="I78" s="2"/>
      <c r="J78" s="2"/>
      <c r="K78" s="2"/>
      <c r="L78" s="2"/>
    </row>
    <row r="79" spans="2:12" ht="15.75" thickBot="1" x14ac:dyDescent="0.3">
      <c r="B79" s="1">
        <v>72</v>
      </c>
      <c r="C79" s="2"/>
      <c r="D79" s="2"/>
      <c r="E79" s="2" t="str">
        <f t="shared" si="4"/>
        <v/>
      </c>
      <c r="F79" s="2"/>
      <c r="G79" s="2"/>
      <c r="H79" s="2"/>
      <c r="I79" s="2"/>
      <c r="J79" s="2"/>
      <c r="K79" s="2"/>
      <c r="L79" s="2"/>
    </row>
    <row r="80" spans="2:12" ht="15.75" thickBot="1" x14ac:dyDescent="0.3">
      <c r="B80" s="1">
        <v>73</v>
      </c>
      <c r="C80" s="2"/>
      <c r="D80" s="2"/>
      <c r="E80" s="2" t="str">
        <f t="shared" si="4"/>
        <v/>
      </c>
      <c r="F80" s="2"/>
      <c r="G80" s="2"/>
      <c r="H80" s="2"/>
      <c r="I80" s="2"/>
      <c r="J80" s="2"/>
      <c r="K80" s="2"/>
      <c r="L80" s="2"/>
    </row>
    <row r="81" spans="2:12" ht="15.75" thickBot="1" x14ac:dyDescent="0.3">
      <c r="B81" s="1">
        <v>74</v>
      </c>
      <c r="C81" s="2"/>
      <c r="D81" s="2"/>
      <c r="E81" s="2" t="str">
        <f t="shared" si="4"/>
        <v/>
      </c>
      <c r="F81" s="2"/>
      <c r="G81" s="2"/>
      <c r="H81" s="2"/>
      <c r="I81" s="2"/>
      <c r="J81" s="2"/>
      <c r="K81" s="2"/>
      <c r="L81" s="2"/>
    </row>
    <row r="82" spans="2:12" ht="15.75" thickBot="1" x14ac:dyDescent="0.3">
      <c r="B82" s="1">
        <v>75</v>
      </c>
      <c r="C82" s="2"/>
      <c r="D82" s="2"/>
      <c r="E82" s="2" t="str">
        <f t="shared" si="4"/>
        <v/>
      </c>
      <c r="F82" s="2"/>
      <c r="G82" s="2"/>
      <c r="H82" s="2"/>
      <c r="I82" s="2"/>
      <c r="J82" s="2"/>
      <c r="K82" s="2"/>
      <c r="L82" s="2"/>
    </row>
    <row r="83" spans="2:12" ht="15.75" thickBot="1" x14ac:dyDescent="0.3">
      <c r="B83" s="1">
        <v>76</v>
      </c>
      <c r="C83" s="2"/>
      <c r="D83" s="2"/>
      <c r="E83" s="2" t="str">
        <f t="shared" si="4"/>
        <v/>
      </c>
      <c r="F83" s="2"/>
      <c r="G83" s="2"/>
      <c r="H83" s="2"/>
      <c r="I83" s="2"/>
      <c r="J83" s="2"/>
      <c r="K83" s="2"/>
      <c r="L83" s="2"/>
    </row>
    <row r="84" spans="2:12" ht="15.75" thickBot="1" x14ac:dyDescent="0.3">
      <c r="B84" s="1">
        <v>77</v>
      </c>
      <c r="C84" s="2"/>
      <c r="D84" s="2"/>
      <c r="E84" s="2" t="str">
        <f t="shared" si="4"/>
        <v/>
      </c>
      <c r="F84" s="2"/>
      <c r="G84" s="2"/>
      <c r="H84" s="2"/>
      <c r="I84" s="2"/>
      <c r="J84" s="2"/>
      <c r="K84" s="2"/>
      <c r="L84" s="2"/>
    </row>
    <row r="85" spans="2:12" ht="15.75" thickBot="1" x14ac:dyDescent="0.3">
      <c r="B85" s="1">
        <v>78</v>
      </c>
      <c r="C85" s="2"/>
      <c r="D85" s="2"/>
      <c r="E85" s="2" t="str">
        <f t="shared" ref="E85:E107" si="5">IF(ISNA(VLOOKUP(D85,TYW,2,FALSE)),"",VLOOKUP(D85,TYW,2,FALSE))</f>
        <v/>
      </c>
      <c r="F85" s="2"/>
      <c r="G85" s="2"/>
      <c r="H85" s="2"/>
      <c r="I85" s="2"/>
      <c r="J85" s="2"/>
      <c r="K85" s="2"/>
      <c r="L85" s="2"/>
    </row>
    <row r="86" spans="2:12" ht="15.75" thickBot="1" x14ac:dyDescent="0.3">
      <c r="B86" s="1">
        <v>79</v>
      </c>
      <c r="C86" s="2"/>
      <c r="D86" s="2"/>
      <c r="E86" s="2" t="str">
        <f t="shared" si="5"/>
        <v/>
      </c>
      <c r="F86" s="2"/>
      <c r="G86" s="2"/>
      <c r="H86" s="2"/>
      <c r="I86" s="2"/>
      <c r="J86" s="2"/>
      <c r="K86" s="2"/>
      <c r="L86" s="2"/>
    </row>
    <row r="87" spans="2:12" ht="15.75" thickBot="1" x14ac:dyDescent="0.3">
      <c r="B87" s="1">
        <v>80</v>
      </c>
      <c r="C87" s="2"/>
      <c r="D87" s="2"/>
      <c r="E87" s="2" t="str">
        <f t="shared" si="5"/>
        <v/>
      </c>
      <c r="F87" s="2"/>
      <c r="G87" s="2"/>
      <c r="H87" s="2"/>
      <c r="I87" s="2"/>
      <c r="J87" s="2"/>
      <c r="K87" s="2"/>
      <c r="L87" s="2"/>
    </row>
    <row r="88" spans="2:12" ht="15.75" thickBot="1" x14ac:dyDescent="0.3">
      <c r="B88" s="1">
        <v>81</v>
      </c>
      <c r="C88" s="2"/>
      <c r="D88" s="2"/>
      <c r="E88" s="2" t="str">
        <f t="shared" si="5"/>
        <v/>
      </c>
      <c r="F88" s="2"/>
      <c r="G88" s="2"/>
      <c r="H88" s="2"/>
      <c r="I88" s="2"/>
      <c r="J88" s="2"/>
      <c r="K88" s="2"/>
      <c r="L88" s="2"/>
    </row>
    <row r="89" spans="2:12" ht="15.75" thickBot="1" x14ac:dyDescent="0.3">
      <c r="B89" s="1">
        <v>82</v>
      </c>
      <c r="C89" s="2"/>
      <c r="D89" s="2"/>
      <c r="E89" s="2" t="str">
        <f t="shared" si="5"/>
        <v/>
      </c>
      <c r="F89" s="2"/>
      <c r="G89" s="2"/>
      <c r="H89" s="2"/>
      <c r="I89" s="2"/>
      <c r="J89" s="2"/>
      <c r="K89" s="2"/>
      <c r="L89" s="2"/>
    </row>
    <row r="90" spans="2:12" ht="15.75" thickBot="1" x14ac:dyDescent="0.3">
      <c r="B90" s="1">
        <v>83</v>
      </c>
      <c r="C90" s="2"/>
      <c r="D90" s="2"/>
      <c r="E90" s="2" t="str">
        <f t="shared" si="5"/>
        <v/>
      </c>
      <c r="F90" s="2"/>
      <c r="G90" s="2"/>
      <c r="H90" s="2"/>
      <c r="I90" s="2"/>
      <c r="J90" s="2"/>
      <c r="K90" s="2"/>
      <c r="L90" s="2"/>
    </row>
    <row r="91" spans="2:12" ht="15.75" thickBot="1" x14ac:dyDescent="0.3">
      <c r="B91" s="1">
        <v>84</v>
      </c>
      <c r="C91" s="2"/>
      <c r="D91" s="2"/>
      <c r="E91" s="2" t="str">
        <f t="shared" si="5"/>
        <v/>
      </c>
      <c r="F91" s="2"/>
      <c r="G91" s="2"/>
      <c r="H91" s="2"/>
      <c r="I91" s="2"/>
      <c r="J91" s="2"/>
      <c r="K91" s="2"/>
      <c r="L91" s="2"/>
    </row>
    <row r="92" spans="2:12" ht="15.75" thickBot="1" x14ac:dyDescent="0.3">
      <c r="B92" s="1">
        <v>85</v>
      </c>
      <c r="C92" s="2"/>
      <c r="D92" s="2"/>
      <c r="E92" s="2" t="str">
        <f t="shared" si="5"/>
        <v/>
      </c>
      <c r="F92" s="2"/>
      <c r="G92" s="2"/>
      <c r="H92" s="2"/>
      <c r="I92" s="2"/>
      <c r="J92" s="2"/>
      <c r="K92" s="2"/>
      <c r="L92" s="2"/>
    </row>
    <row r="93" spans="2:12" ht="15.75" thickBot="1" x14ac:dyDescent="0.3">
      <c r="B93" s="1">
        <v>86</v>
      </c>
      <c r="C93" s="2"/>
      <c r="D93" s="2"/>
      <c r="E93" s="2" t="str">
        <f t="shared" si="5"/>
        <v/>
      </c>
      <c r="F93" s="2"/>
      <c r="G93" s="2"/>
      <c r="H93" s="2"/>
      <c r="I93" s="2"/>
      <c r="J93" s="2"/>
      <c r="K93" s="2"/>
      <c r="L93" s="2"/>
    </row>
    <row r="94" spans="2:12" ht="15.75" thickBot="1" x14ac:dyDescent="0.3">
      <c r="B94" s="1">
        <v>87</v>
      </c>
      <c r="C94" s="2"/>
      <c r="D94" s="2"/>
      <c r="E94" s="2" t="str">
        <f t="shared" si="5"/>
        <v/>
      </c>
      <c r="F94" s="2"/>
      <c r="G94" s="2"/>
      <c r="H94" s="2"/>
      <c r="I94" s="2"/>
      <c r="J94" s="2"/>
      <c r="K94" s="2"/>
      <c r="L94" s="2"/>
    </row>
    <row r="95" spans="2:12" ht="15.75" thickBot="1" x14ac:dyDescent="0.3">
      <c r="B95" s="1">
        <v>88</v>
      </c>
      <c r="C95" s="2"/>
      <c r="D95" s="2"/>
      <c r="E95" s="2" t="str">
        <f t="shared" si="5"/>
        <v/>
      </c>
      <c r="F95" s="2"/>
      <c r="G95" s="2"/>
      <c r="H95" s="2"/>
      <c r="I95" s="2"/>
      <c r="J95" s="2"/>
      <c r="K95" s="2"/>
      <c r="L95" s="2"/>
    </row>
    <row r="96" spans="2:12" ht="15.75" thickBot="1" x14ac:dyDescent="0.3">
      <c r="B96" s="1">
        <v>89</v>
      </c>
      <c r="C96" s="2"/>
      <c r="D96" s="2"/>
      <c r="E96" s="2" t="str">
        <f t="shared" si="5"/>
        <v/>
      </c>
      <c r="F96" s="2"/>
      <c r="G96" s="2"/>
      <c r="H96" s="2"/>
      <c r="I96" s="2"/>
      <c r="J96" s="2"/>
      <c r="K96" s="2"/>
      <c r="L96" s="2"/>
    </row>
    <row r="97" spans="2:12" ht="15.75" thickBot="1" x14ac:dyDescent="0.3">
      <c r="B97" s="1">
        <v>90</v>
      </c>
      <c r="C97" s="2"/>
      <c r="D97" s="2"/>
      <c r="E97" s="2" t="str">
        <f t="shared" si="5"/>
        <v/>
      </c>
      <c r="F97" s="2"/>
      <c r="G97" s="2"/>
      <c r="H97" s="2"/>
      <c r="I97" s="2"/>
      <c r="J97" s="2"/>
      <c r="K97" s="2"/>
      <c r="L97" s="2"/>
    </row>
    <row r="98" spans="2:12" ht="15.75" thickBot="1" x14ac:dyDescent="0.3">
      <c r="B98" s="1">
        <v>91</v>
      </c>
      <c r="C98" s="2"/>
      <c r="D98" s="2"/>
      <c r="E98" s="2" t="str">
        <f t="shared" si="5"/>
        <v/>
      </c>
      <c r="F98" s="2"/>
      <c r="G98" s="2"/>
      <c r="H98" s="2"/>
      <c r="I98" s="2"/>
      <c r="J98" s="2"/>
      <c r="K98" s="2"/>
      <c r="L98" s="2"/>
    </row>
    <row r="99" spans="2:12" ht="15.75" thickBot="1" x14ac:dyDescent="0.3">
      <c r="B99" s="1">
        <v>92</v>
      </c>
      <c r="C99" s="2"/>
      <c r="D99" s="2"/>
      <c r="E99" s="2" t="str">
        <f t="shared" si="5"/>
        <v/>
      </c>
      <c r="F99" s="2"/>
      <c r="G99" s="2"/>
      <c r="H99" s="2"/>
      <c r="I99" s="2"/>
      <c r="J99" s="2"/>
      <c r="K99" s="2"/>
      <c r="L99" s="2"/>
    </row>
    <row r="100" spans="2:12" ht="15.75" thickBot="1" x14ac:dyDescent="0.3">
      <c r="B100" s="1">
        <v>93</v>
      </c>
      <c r="C100" s="2"/>
      <c r="D100" s="2"/>
      <c r="E100" s="2" t="str">
        <f t="shared" si="5"/>
        <v/>
      </c>
      <c r="F100" s="2"/>
      <c r="G100" s="2"/>
      <c r="H100" s="2"/>
      <c r="I100" s="2"/>
      <c r="J100" s="2"/>
      <c r="K100" s="2"/>
      <c r="L100" s="2"/>
    </row>
    <row r="101" spans="2:12" ht="15.75" thickBot="1" x14ac:dyDescent="0.3">
      <c r="B101" s="1">
        <v>94</v>
      </c>
      <c r="C101" s="2"/>
      <c r="D101" s="2"/>
      <c r="E101" s="2" t="str">
        <f t="shared" si="5"/>
        <v/>
      </c>
      <c r="F101" s="2"/>
      <c r="G101" s="2"/>
      <c r="H101" s="2"/>
      <c r="I101" s="2"/>
      <c r="J101" s="2"/>
      <c r="K101" s="2"/>
      <c r="L101" s="2"/>
    </row>
    <row r="102" spans="2:12" ht="15.75" thickBot="1" x14ac:dyDescent="0.3">
      <c r="B102" s="1">
        <v>95</v>
      </c>
      <c r="C102" s="2"/>
      <c r="D102" s="2"/>
      <c r="E102" s="2" t="str">
        <f t="shared" si="5"/>
        <v/>
      </c>
      <c r="F102" s="2"/>
      <c r="G102" s="2"/>
      <c r="H102" s="2"/>
      <c r="I102" s="2"/>
      <c r="J102" s="2"/>
      <c r="K102" s="2"/>
      <c r="L102" s="2"/>
    </row>
    <row r="103" spans="2:12" ht="15.75" thickBot="1" x14ac:dyDescent="0.3">
      <c r="B103" s="1">
        <v>96</v>
      </c>
      <c r="C103" s="2"/>
      <c r="D103" s="2"/>
      <c r="E103" s="2" t="str">
        <f t="shared" si="5"/>
        <v/>
      </c>
      <c r="F103" s="2"/>
      <c r="G103" s="2"/>
      <c r="H103" s="2"/>
      <c r="I103" s="2"/>
      <c r="J103" s="2"/>
      <c r="K103" s="2"/>
      <c r="L103" s="2"/>
    </row>
    <row r="104" spans="2:12" ht="15.75" thickBot="1" x14ac:dyDescent="0.3">
      <c r="B104" s="1">
        <v>97</v>
      </c>
      <c r="C104" s="2"/>
      <c r="D104" s="2"/>
      <c r="E104" s="2" t="str">
        <f t="shared" si="5"/>
        <v/>
      </c>
      <c r="F104" s="2"/>
      <c r="G104" s="2"/>
      <c r="H104" s="2"/>
      <c r="I104" s="2"/>
      <c r="J104" s="2"/>
      <c r="K104" s="2"/>
      <c r="L104" s="2"/>
    </row>
    <row r="105" spans="2:12" ht="15.75" thickBot="1" x14ac:dyDescent="0.3">
      <c r="B105" s="1">
        <v>98</v>
      </c>
      <c r="C105" s="2"/>
      <c r="D105" s="2"/>
      <c r="E105" s="2" t="str">
        <f t="shared" si="5"/>
        <v/>
      </c>
      <c r="F105" s="2"/>
      <c r="G105" s="2"/>
      <c r="H105" s="2"/>
      <c r="I105" s="2"/>
      <c r="J105" s="2"/>
      <c r="K105" s="2"/>
      <c r="L105" s="2"/>
    </row>
    <row r="106" spans="2:12" ht="15.75" thickBot="1" x14ac:dyDescent="0.3">
      <c r="B106" s="1">
        <v>99</v>
      </c>
      <c r="C106" s="2"/>
      <c r="D106" s="2"/>
      <c r="E106" s="2" t="str">
        <f t="shared" si="5"/>
        <v/>
      </c>
      <c r="F106" s="2"/>
      <c r="G106" s="2"/>
      <c r="H106" s="2"/>
      <c r="I106" s="2"/>
      <c r="J106" s="2"/>
      <c r="K106" s="2"/>
      <c r="L106" s="2"/>
    </row>
    <row r="107" spans="2:12" ht="15.75" thickBot="1" x14ac:dyDescent="0.3">
      <c r="B107" s="1">
        <v>100</v>
      </c>
      <c r="C107" s="2"/>
      <c r="D107" s="2"/>
      <c r="E107" s="2" t="str">
        <f t="shared" si="5"/>
        <v/>
      </c>
      <c r="F107" s="2"/>
      <c r="G107" s="2"/>
      <c r="H107" s="2"/>
      <c r="I107" s="2"/>
      <c r="J107" s="2"/>
      <c r="K107" s="2"/>
      <c r="L107" s="2"/>
    </row>
  </sheetData>
  <mergeCells count="12">
    <mergeCell ref="B2:C2"/>
    <mergeCell ref="I6:I7"/>
    <mergeCell ref="J6:J7"/>
    <mergeCell ref="K6:K7"/>
    <mergeCell ref="L6:L7"/>
    <mergeCell ref="B6:B7"/>
    <mergeCell ref="C6:C7"/>
    <mergeCell ref="D6:D7"/>
    <mergeCell ref="G6:G7"/>
    <mergeCell ref="H6:H7"/>
    <mergeCell ref="F6:F7"/>
    <mergeCell ref="E6:E7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Sheet2!$D$2:$D$17</xm:f>
          </x14:formula1>
          <xm:sqref>G62:G107</xm:sqref>
        </x14:dataValidation>
        <x14:dataValidation type="list" allowBlank="1" showInputMessage="1" showErrorMessage="1">
          <x14:formula1>
            <xm:f>Sheet2!$A$2:$A$40</xm:f>
          </x14:formula1>
          <xm:sqref>D8:D107</xm:sqref>
        </x14:dataValidation>
        <x14:dataValidation type="list" allowBlank="1" showInputMessage="1" showErrorMessage="1">
          <x14:formula1>
            <xm:f>Sheet2!$F$2:$F$7</xm:f>
          </x14:formula1>
          <xm:sqref>L9:L19 L21:L22 L24:L29 L31 L33:L107</xm:sqref>
        </x14:dataValidation>
        <x14:dataValidation type="list" allowBlank="1" showInputMessage="1" showErrorMessage="1">
          <x14:formula1>
            <xm:f>Sheet2!$D$2:$D$20</xm:f>
          </x14:formula1>
          <xm:sqref>G8:G61</xm:sqref>
        </x14:dataValidation>
        <x14:dataValidation type="list" allowBlank="1" showInputMessage="1" showErrorMessage="1">
          <x14:formula1>
            <xm:f>'C:\Users\bha2\Documents\My Documents\ZeroWaste2019\ZWS2019 Pilot\Zero Waste 18.02.2020\Carmunock\[SM- Carmunnock  ZWS Data Collection - Nas 12.02.2020.xlsx]Sheet2'!#REF!</xm:f>
          </x14:formula1>
          <xm:sqref>L8 L20 L23 L30 L32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4"/>
  <sheetViews>
    <sheetView topLeftCell="B2" workbookViewId="0">
      <selection activeCell="F7" sqref="F7"/>
    </sheetView>
  </sheetViews>
  <sheetFormatPr defaultRowHeight="15" x14ac:dyDescent="0.25"/>
  <cols>
    <col min="1" max="1" width="77.140625" bestFit="1" customWidth="1"/>
    <col min="2" max="2" width="21.5703125" customWidth="1"/>
    <col min="4" max="4" width="48.7109375" bestFit="1" customWidth="1"/>
    <col min="6" max="6" width="23.7109375" bestFit="1" customWidth="1"/>
  </cols>
  <sheetData>
    <row r="1" spans="1:6" x14ac:dyDescent="0.25">
      <c r="A1" s="3" t="s">
        <v>8</v>
      </c>
      <c r="B1" s="3" t="s">
        <v>63</v>
      </c>
      <c r="D1" s="3" t="s">
        <v>11</v>
      </c>
      <c r="F1" s="3" t="s">
        <v>16</v>
      </c>
    </row>
    <row r="2" spans="1:6" x14ac:dyDescent="0.25">
      <c r="A2" t="s">
        <v>64</v>
      </c>
      <c r="B2" s="4" t="s">
        <v>65</v>
      </c>
      <c r="D2" t="s">
        <v>66</v>
      </c>
      <c r="F2" t="s">
        <v>67</v>
      </c>
    </row>
    <row r="3" spans="1:6" x14ac:dyDescent="0.25">
      <c r="A3" t="s">
        <v>68</v>
      </c>
      <c r="B3" s="4" t="s">
        <v>69</v>
      </c>
      <c r="D3" t="s">
        <v>70</v>
      </c>
      <c r="F3" t="s">
        <v>71</v>
      </c>
    </row>
    <row r="4" spans="1:6" x14ac:dyDescent="0.25">
      <c r="A4" t="s">
        <v>72</v>
      </c>
      <c r="B4" s="4" t="s">
        <v>73</v>
      </c>
      <c r="D4" t="s">
        <v>74</v>
      </c>
      <c r="F4" t="s">
        <v>62</v>
      </c>
    </row>
    <row r="5" spans="1:6" x14ac:dyDescent="0.25">
      <c r="A5" t="s">
        <v>75</v>
      </c>
      <c r="B5" s="4" t="s">
        <v>76</v>
      </c>
      <c r="D5" t="s">
        <v>77</v>
      </c>
      <c r="F5" t="s">
        <v>31</v>
      </c>
    </row>
    <row r="6" spans="1:6" x14ac:dyDescent="0.25">
      <c r="A6" t="s">
        <v>78</v>
      </c>
      <c r="B6" s="4" t="s">
        <v>79</v>
      </c>
      <c r="D6" t="s">
        <v>34</v>
      </c>
      <c r="F6" t="s">
        <v>27</v>
      </c>
    </row>
    <row r="7" spans="1:6" x14ac:dyDescent="0.25">
      <c r="A7" t="s">
        <v>55</v>
      </c>
      <c r="B7" s="4" t="s">
        <v>80</v>
      </c>
      <c r="D7" t="s">
        <v>81</v>
      </c>
      <c r="F7" t="s">
        <v>23</v>
      </c>
    </row>
    <row r="8" spans="1:6" x14ac:dyDescent="0.25">
      <c r="A8" t="s">
        <v>82</v>
      </c>
      <c r="B8" s="4" t="s">
        <v>83</v>
      </c>
      <c r="D8" t="s">
        <v>84</v>
      </c>
    </row>
    <row r="9" spans="1:6" x14ac:dyDescent="0.25">
      <c r="A9" t="s">
        <v>85</v>
      </c>
      <c r="B9" s="4" t="s">
        <v>86</v>
      </c>
      <c r="D9" t="s">
        <v>87</v>
      </c>
    </row>
    <row r="10" spans="1:6" x14ac:dyDescent="0.25">
      <c r="A10" t="s">
        <v>32</v>
      </c>
      <c r="B10" s="4" t="s">
        <v>88</v>
      </c>
      <c r="D10" t="s">
        <v>89</v>
      </c>
    </row>
    <row r="11" spans="1:6" x14ac:dyDescent="0.25">
      <c r="A11" t="s">
        <v>90</v>
      </c>
      <c r="B11" s="4" t="s">
        <v>91</v>
      </c>
      <c r="D11" t="s">
        <v>25</v>
      </c>
    </row>
    <row r="12" spans="1:6" x14ac:dyDescent="0.25">
      <c r="A12" t="s">
        <v>92</v>
      </c>
      <c r="B12" s="4" t="s">
        <v>93</v>
      </c>
      <c r="D12" t="s">
        <v>94</v>
      </c>
    </row>
    <row r="13" spans="1:6" x14ac:dyDescent="0.25">
      <c r="A13" t="s">
        <v>95</v>
      </c>
      <c r="B13" s="4" t="s">
        <v>96</v>
      </c>
      <c r="D13" t="s">
        <v>97</v>
      </c>
    </row>
    <row r="14" spans="1:6" x14ac:dyDescent="0.25">
      <c r="A14" t="s">
        <v>98</v>
      </c>
      <c r="B14" s="4" t="s">
        <v>99</v>
      </c>
      <c r="D14" t="s">
        <v>100</v>
      </c>
    </row>
    <row r="15" spans="1:6" x14ac:dyDescent="0.25">
      <c r="A15" t="s">
        <v>101</v>
      </c>
      <c r="B15" s="4" t="s">
        <v>102</v>
      </c>
      <c r="D15" t="s">
        <v>40</v>
      </c>
    </row>
    <row r="16" spans="1:6" x14ac:dyDescent="0.25">
      <c r="A16" t="s">
        <v>103</v>
      </c>
      <c r="B16" s="4" t="s">
        <v>104</v>
      </c>
      <c r="D16" t="s">
        <v>105</v>
      </c>
    </row>
    <row r="17" spans="1:4" x14ac:dyDescent="0.25">
      <c r="A17" t="s">
        <v>106</v>
      </c>
      <c r="B17" s="4" t="s">
        <v>107</v>
      </c>
      <c r="D17" t="s">
        <v>30</v>
      </c>
    </row>
    <row r="18" spans="1:4" x14ac:dyDescent="0.25">
      <c r="A18" t="s">
        <v>108</v>
      </c>
      <c r="B18" s="4" t="s">
        <v>109</v>
      </c>
      <c r="D18" t="s">
        <v>110</v>
      </c>
    </row>
    <row r="19" spans="1:4" x14ac:dyDescent="0.25">
      <c r="A19" t="s">
        <v>111</v>
      </c>
      <c r="B19" s="4" t="s">
        <v>112</v>
      </c>
    </row>
    <row r="20" spans="1:4" x14ac:dyDescent="0.25">
      <c r="A20" t="s">
        <v>35</v>
      </c>
      <c r="B20" s="4" t="s">
        <v>113</v>
      </c>
    </row>
    <row r="21" spans="1:4" x14ac:dyDescent="0.25">
      <c r="A21" t="s">
        <v>114</v>
      </c>
      <c r="B21" s="4" t="s">
        <v>115</v>
      </c>
    </row>
    <row r="22" spans="1:4" x14ac:dyDescent="0.25">
      <c r="A22" t="s">
        <v>116</v>
      </c>
      <c r="B22" s="4" t="s">
        <v>117</v>
      </c>
    </row>
    <row r="23" spans="1:4" x14ac:dyDescent="0.25">
      <c r="A23" t="s">
        <v>118</v>
      </c>
      <c r="B23" s="4" t="s">
        <v>119</v>
      </c>
    </row>
    <row r="24" spans="1:4" x14ac:dyDescent="0.25">
      <c r="A24" t="s">
        <v>120</v>
      </c>
      <c r="B24" s="4" t="s">
        <v>121</v>
      </c>
    </row>
    <row r="25" spans="1:4" x14ac:dyDescent="0.25">
      <c r="A25" t="s">
        <v>122</v>
      </c>
      <c r="B25" s="4" t="s">
        <v>123</v>
      </c>
    </row>
    <row r="26" spans="1:4" x14ac:dyDescent="0.25">
      <c r="A26" t="s">
        <v>124</v>
      </c>
      <c r="B26" s="4" t="s">
        <v>125</v>
      </c>
    </row>
    <row r="27" spans="1:4" x14ac:dyDescent="0.25">
      <c r="A27" t="s">
        <v>126</v>
      </c>
      <c r="B27" s="4" t="s">
        <v>127</v>
      </c>
    </row>
    <row r="28" spans="1:4" x14ac:dyDescent="0.25">
      <c r="A28" t="s">
        <v>38</v>
      </c>
      <c r="B28" s="4" t="s">
        <v>128</v>
      </c>
    </row>
    <row r="29" spans="1:4" x14ac:dyDescent="0.25">
      <c r="A29" t="s">
        <v>28</v>
      </c>
      <c r="B29" s="4" t="s">
        <v>129</v>
      </c>
    </row>
    <row r="30" spans="1:4" x14ac:dyDescent="0.25">
      <c r="A30" t="s">
        <v>130</v>
      </c>
      <c r="B30" s="4" t="s">
        <v>131</v>
      </c>
    </row>
    <row r="31" spans="1:4" x14ac:dyDescent="0.25">
      <c r="A31" t="s">
        <v>132</v>
      </c>
      <c r="B31" s="4" t="s">
        <v>133</v>
      </c>
    </row>
    <row r="32" spans="1:4" x14ac:dyDescent="0.25">
      <c r="A32" t="s">
        <v>134</v>
      </c>
      <c r="B32" s="4" t="s">
        <v>135</v>
      </c>
    </row>
    <row r="33" spans="1:2" x14ac:dyDescent="0.25">
      <c r="A33" t="s">
        <v>136</v>
      </c>
      <c r="B33" s="4" t="s">
        <v>137</v>
      </c>
    </row>
    <row r="34" spans="1:2" x14ac:dyDescent="0.25">
      <c r="A34" t="s">
        <v>18</v>
      </c>
    </row>
  </sheetData>
  <pageMargins left="0.7" right="0.7" top="0.75" bottom="0.75" header="0.3" footer="0.3"/>
  <pageSetup scale="48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7"/>
  <sheetViews>
    <sheetView workbookViewId="0"/>
  </sheetViews>
  <sheetFormatPr defaultRowHeight="15" x14ac:dyDescent="0.25"/>
  <cols>
    <col min="2" max="2" width="5.42578125" customWidth="1"/>
    <col min="3" max="3" width="12.42578125" customWidth="1"/>
    <col min="4" max="4" width="31.7109375" bestFit="1" customWidth="1"/>
    <col min="5" max="5" width="11.7109375" bestFit="1" customWidth="1"/>
    <col min="6" max="6" width="60.5703125" customWidth="1"/>
    <col min="7" max="7" width="42.85546875" bestFit="1" customWidth="1"/>
    <col min="8" max="8" width="25.7109375" customWidth="1"/>
    <col min="9" max="9" width="8.140625" bestFit="1" customWidth="1"/>
    <col min="10" max="10" width="21.140625" customWidth="1"/>
    <col min="11" max="11" width="15.42578125" bestFit="1" customWidth="1"/>
    <col min="12" max="12" width="24" bestFit="1" customWidth="1"/>
    <col min="15" max="15" width="16.85546875" bestFit="1" customWidth="1"/>
  </cols>
  <sheetData>
    <row r="1" spans="1:15" ht="20.25" customHeight="1" x14ac:dyDescent="0.25">
      <c r="A1" s="3" t="s">
        <v>0</v>
      </c>
      <c r="B1" s="3" t="s">
        <v>1</v>
      </c>
      <c r="C1" s="3"/>
    </row>
    <row r="2" spans="1:15" ht="27" customHeight="1" x14ac:dyDescent="0.25">
      <c r="A2" s="3" t="s">
        <v>2</v>
      </c>
      <c r="B2" s="25">
        <v>43865</v>
      </c>
      <c r="C2" s="25"/>
    </row>
    <row r="3" spans="1:15" ht="24" customHeight="1" x14ac:dyDescent="0.25">
      <c r="A3" s="3" t="s">
        <v>3</v>
      </c>
      <c r="B3" s="11" t="s">
        <v>4</v>
      </c>
      <c r="C3" s="3"/>
    </row>
    <row r="5" spans="1:15" ht="15.75" thickBot="1" x14ac:dyDescent="0.3">
      <c r="D5" s="3" t="s">
        <v>5</v>
      </c>
      <c r="G5" s="3" t="s">
        <v>5</v>
      </c>
    </row>
    <row r="6" spans="1:15" s="6" customFormat="1" ht="58.5" customHeight="1" x14ac:dyDescent="0.25">
      <c r="B6" s="30" t="s">
        <v>6</v>
      </c>
      <c r="C6" s="30" t="s">
        <v>7</v>
      </c>
      <c r="D6" s="32" t="s">
        <v>8</v>
      </c>
      <c r="E6" s="32" t="s">
        <v>9</v>
      </c>
      <c r="F6" s="36" t="s">
        <v>10</v>
      </c>
      <c r="G6" s="32" t="s">
        <v>11</v>
      </c>
      <c r="H6" s="34" t="s">
        <v>12</v>
      </c>
      <c r="I6" s="26" t="s">
        <v>13</v>
      </c>
      <c r="J6" s="26" t="s">
        <v>14</v>
      </c>
      <c r="K6" s="26" t="s">
        <v>15</v>
      </c>
      <c r="L6" s="28" t="s">
        <v>16</v>
      </c>
      <c r="M6" s="13" t="s">
        <v>150</v>
      </c>
      <c r="N6" s="13" t="s">
        <v>156</v>
      </c>
      <c r="O6" s="13" t="s">
        <v>157</v>
      </c>
    </row>
    <row r="7" spans="1:15" ht="15.75" thickBot="1" x14ac:dyDescent="0.3">
      <c r="B7" s="31"/>
      <c r="C7" s="31"/>
      <c r="D7" s="33"/>
      <c r="E7" s="33"/>
      <c r="F7" s="37"/>
      <c r="G7" s="33"/>
      <c r="H7" s="35"/>
      <c r="I7" s="27"/>
      <c r="J7" s="27"/>
      <c r="K7" s="27"/>
      <c r="L7" s="29"/>
    </row>
    <row r="8" spans="1:15" ht="27.75" customHeight="1" thickBot="1" x14ac:dyDescent="0.3">
      <c r="B8" s="1">
        <v>1</v>
      </c>
      <c r="C8" s="5" t="s">
        <v>17</v>
      </c>
      <c r="D8" s="38" t="s">
        <v>18</v>
      </c>
      <c r="E8" s="38">
        <f>IF(ISNA(VLOOKUP(D8,TYW,2,FALSE)),"",VLOOKUP(D8,TYW,2,FALSE))</f>
        <v>0</v>
      </c>
      <c r="F8" s="38" t="s">
        <v>19</v>
      </c>
      <c r="G8" s="38"/>
      <c r="H8" s="38" t="s">
        <v>20</v>
      </c>
      <c r="I8" s="38">
        <v>140</v>
      </c>
      <c r="J8" s="38" t="s">
        <v>146</v>
      </c>
      <c r="K8" s="38">
        <f>I8*(0.045*0.65)</f>
        <v>4.0949999999999998</v>
      </c>
      <c r="L8" s="38" t="s">
        <v>23</v>
      </c>
      <c r="M8" s="12">
        <f>K8/$K$34*100</f>
        <v>69.088271021730336</v>
      </c>
      <c r="N8" t="s">
        <v>151</v>
      </c>
      <c r="O8" s="14" t="s">
        <v>158</v>
      </c>
    </row>
    <row r="9" spans="1:15" ht="45.75" thickBot="1" x14ac:dyDescent="0.3">
      <c r="B9" s="1">
        <v>2</v>
      </c>
      <c r="C9" s="5"/>
      <c r="D9" s="38" t="s">
        <v>18</v>
      </c>
      <c r="E9" s="38">
        <f t="shared" ref="E9:E72" si="0">IF(ISNA(VLOOKUP(D9,TYW,2,FALSE)),"",VLOOKUP(D9,TYW,2,FALSE))</f>
        <v>0</v>
      </c>
      <c r="F9" s="38" t="s">
        <v>24</v>
      </c>
      <c r="G9" s="38" t="s">
        <v>25</v>
      </c>
      <c r="H9" s="39" t="s">
        <v>141</v>
      </c>
      <c r="I9" s="38">
        <v>1</v>
      </c>
      <c r="J9" s="38" t="s">
        <v>170</v>
      </c>
      <c r="K9" s="38">
        <v>0.2</v>
      </c>
      <c r="L9" s="38" t="s">
        <v>27</v>
      </c>
      <c r="M9" s="12">
        <f t="shared" ref="M9:M16" si="1">K9/$K$34*100</f>
        <v>3.3742745309758413</v>
      </c>
      <c r="N9" t="s">
        <v>152</v>
      </c>
      <c r="O9" t="str">
        <f>G9</f>
        <v>Fixing waste: poor workmanship/quality</v>
      </c>
    </row>
    <row r="10" spans="1:15" ht="15.75" thickBot="1" x14ac:dyDescent="0.3">
      <c r="B10" s="1">
        <v>3</v>
      </c>
      <c r="C10" s="5"/>
      <c r="D10" s="38" t="s">
        <v>28</v>
      </c>
      <c r="E10" s="38" t="str">
        <f t="shared" si="0"/>
        <v>15-01-02</v>
      </c>
      <c r="F10" s="38" t="s">
        <v>29</v>
      </c>
      <c r="G10" s="38" t="s">
        <v>30</v>
      </c>
      <c r="H10" s="39" t="s">
        <v>143</v>
      </c>
      <c r="I10" s="38">
        <v>1</v>
      </c>
      <c r="J10" s="38"/>
      <c r="K10" s="38">
        <f>I10*0.02</f>
        <v>0.02</v>
      </c>
      <c r="L10" s="38" t="s">
        <v>31</v>
      </c>
      <c r="M10" s="12">
        <f t="shared" si="1"/>
        <v>0.33742745309758415</v>
      </c>
      <c r="N10" t="s">
        <v>153</v>
      </c>
      <c r="O10" t="str">
        <f>G10</f>
        <v>Not recovered by supplier (packaging)</v>
      </c>
    </row>
    <row r="11" spans="1:15" ht="15.75" thickBot="1" x14ac:dyDescent="0.3">
      <c r="B11" s="1">
        <v>4</v>
      </c>
      <c r="C11" s="5"/>
      <c r="D11" s="38" t="s">
        <v>32</v>
      </c>
      <c r="E11" s="38" t="str">
        <f t="shared" si="0"/>
        <v>17-02-03</v>
      </c>
      <c r="F11" s="38" t="s">
        <v>33</v>
      </c>
      <c r="G11" s="38" t="s">
        <v>34</v>
      </c>
      <c r="H11" s="39" t="s">
        <v>141</v>
      </c>
      <c r="I11" s="38">
        <v>1</v>
      </c>
      <c r="J11" s="38"/>
      <c r="K11" s="38"/>
      <c r="L11" s="38" t="s">
        <v>31</v>
      </c>
      <c r="M11" s="12"/>
    </row>
    <row r="12" spans="1:15" ht="15.75" thickBot="1" x14ac:dyDescent="0.3">
      <c r="B12" s="1">
        <v>5</v>
      </c>
      <c r="C12" s="5"/>
      <c r="D12" s="38" t="s">
        <v>35</v>
      </c>
      <c r="E12" s="38" t="str">
        <f t="shared" si="0"/>
        <v>17-04-10</v>
      </c>
      <c r="F12" s="38" t="s">
        <v>36</v>
      </c>
      <c r="G12" s="38" t="s">
        <v>34</v>
      </c>
      <c r="H12" s="39" t="s">
        <v>141</v>
      </c>
      <c r="I12" s="38">
        <v>4</v>
      </c>
      <c r="J12" s="38" t="s">
        <v>37</v>
      </c>
      <c r="K12" s="38">
        <f>I12*(0.03*0.025*0.6)</f>
        <v>1.8E-3</v>
      </c>
      <c r="L12" s="38" t="s">
        <v>31</v>
      </c>
      <c r="M12" s="12">
        <f t="shared" si="1"/>
        <v>3.0368470778782571E-2</v>
      </c>
      <c r="N12" t="s">
        <v>154</v>
      </c>
      <c r="O12" t="str">
        <f>G12</f>
        <v>Cutting waste</v>
      </c>
    </row>
    <row r="13" spans="1:15" ht="15.75" thickBot="1" x14ac:dyDescent="0.3">
      <c r="B13" s="1">
        <v>6</v>
      </c>
      <c r="C13" s="8">
        <v>0.40625</v>
      </c>
      <c r="D13" s="38" t="s">
        <v>38</v>
      </c>
      <c r="E13" s="38" t="str">
        <f t="shared" si="0"/>
        <v>15-01-01</v>
      </c>
      <c r="F13" s="38" t="s">
        <v>39</v>
      </c>
      <c r="G13" s="38" t="s">
        <v>30</v>
      </c>
      <c r="H13" s="39" t="s">
        <v>140</v>
      </c>
      <c r="I13" s="38">
        <v>15</v>
      </c>
      <c r="J13" s="38"/>
      <c r="K13" s="38">
        <f>I13*(0.3*0.6*0.005)</f>
        <v>1.35E-2</v>
      </c>
      <c r="L13" s="38" t="s">
        <v>31</v>
      </c>
      <c r="M13" s="12">
        <f t="shared" si="1"/>
        <v>0.22776353084086928</v>
      </c>
      <c r="N13" t="s">
        <v>153</v>
      </c>
      <c r="O13" t="str">
        <f>G13</f>
        <v>Not recovered by supplier (packaging)</v>
      </c>
    </row>
    <row r="14" spans="1:15" ht="15.75" thickBot="1" x14ac:dyDescent="0.3">
      <c r="B14" s="1">
        <v>7</v>
      </c>
      <c r="C14" s="8"/>
      <c r="D14" s="38" t="s">
        <v>28</v>
      </c>
      <c r="E14" s="38" t="str">
        <f t="shared" si="0"/>
        <v>15-01-02</v>
      </c>
      <c r="F14" s="38" t="s">
        <v>41</v>
      </c>
      <c r="G14" s="38" t="s">
        <v>30</v>
      </c>
      <c r="H14" s="39" t="s">
        <v>143</v>
      </c>
      <c r="I14" s="38">
        <v>1</v>
      </c>
      <c r="J14" s="38"/>
      <c r="K14" s="38">
        <f>I14*0.02</f>
        <v>0.02</v>
      </c>
      <c r="L14" s="38" t="s">
        <v>31</v>
      </c>
      <c r="M14" s="12">
        <f t="shared" si="1"/>
        <v>0.33742745309758415</v>
      </c>
      <c r="N14" t="s">
        <v>153</v>
      </c>
      <c r="O14" t="str">
        <f>G14</f>
        <v>Not recovered by supplier (packaging)</v>
      </c>
    </row>
    <row r="15" spans="1:15" ht="15.75" thickBot="1" x14ac:dyDescent="0.3">
      <c r="B15" s="1">
        <v>8</v>
      </c>
      <c r="C15" s="8"/>
      <c r="D15" s="38" t="s">
        <v>38</v>
      </c>
      <c r="E15" s="38" t="str">
        <f t="shared" si="0"/>
        <v>15-01-01</v>
      </c>
      <c r="F15" s="38" t="s">
        <v>42</v>
      </c>
      <c r="G15" s="38" t="s">
        <v>30</v>
      </c>
      <c r="H15" s="39" t="s">
        <v>143</v>
      </c>
      <c r="I15" s="38">
        <v>2</v>
      </c>
      <c r="J15" s="38"/>
      <c r="K15" s="38"/>
      <c r="L15" s="38" t="s">
        <v>31</v>
      </c>
      <c r="M15" s="12"/>
    </row>
    <row r="16" spans="1:15" ht="30.75" thickBot="1" x14ac:dyDescent="0.3">
      <c r="B16" s="1">
        <v>9</v>
      </c>
      <c r="C16" s="8">
        <v>0.4375</v>
      </c>
      <c r="D16" s="38" t="s">
        <v>18</v>
      </c>
      <c r="E16" s="38">
        <f t="shared" si="0"/>
        <v>0</v>
      </c>
      <c r="F16" s="38" t="s">
        <v>19</v>
      </c>
      <c r="G16" s="38"/>
      <c r="H16" s="38" t="s">
        <v>20</v>
      </c>
      <c r="I16" s="38">
        <v>8</v>
      </c>
      <c r="J16" s="38" t="s">
        <v>145</v>
      </c>
      <c r="K16" s="38">
        <f>I16*(0.045*0.65)</f>
        <v>0.23399999999999999</v>
      </c>
      <c r="L16" s="38" t="s">
        <v>23</v>
      </c>
      <c r="M16" s="12">
        <f t="shared" si="1"/>
        <v>3.9479012012417338</v>
      </c>
      <c r="N16" t="s">
        <v>151</v>
      </c>
      <c r="O16" t="str">
        <f>O8</f>
        <v>Non-Construction</v>
      </c>
    </row>
    <row r="17" spans="2:15" ht="15.75" thickBot="1" x14ac:dyDescent="0.3">
      <c r="B17" s="1">
        <v>10</v>
      </c>
      <c r="C17" s="8">
        <v>0.13541666666666666</v>
      </c>
      <c r="D17" s="38" t="s">
        <v>32</v>
      </c>
      <c r="E17" s="38" t="str">
        <f t="shared" si="0"/>
        <v>17-02-03</v>
      </c>
      <c r="F17" s="38" t="s">
        <v>44</v>
      </c>
      <c r="G17" s="38"/>
      <c r="H17" s="39" t="s">
        <v>143</v>
      </c>
      <c r="I17" s="38">
        <v>8</v>
      </c>
      <c r="J17" s="38"/>
      <c r="K17" s="38" t="s">
        <v>45</v>
      </c>
      <c r="L17" s="38" t="s">
        <v>31</v>
      </c>
      <c r="M17" s="12"/>
    </row>
    <row r="18" spans="2:15" ht="15.75" thickBot="1" x14ac:dyDescent="0.3">
      <c r="B18" s="1">
        <v>11</v>
      </c>
      <c r="C18" s="8"/>
      <c r="D18" s="38" t="s">
        <v>32</v>
      </c>
      <c r="E18" s="38" t="str">
        <f t="shared" si="0"/>
        <v>17-02-03</v>
      </c>
      <c r="F18" s="38" t="s">
        <v>139</v>
      </c>
      <c r="G18" s="38" t="s">
        <v>34</v>
      </c>
      <c r="H18" s="39" t="s">
        <v>141</v>
      </c>
      <c r="I18" s="38">
        <v>1</v>
      </c>
      <c r="J18" s="38" t="s">
        <v>46</v>
      </c>
      <c r="K18" s="38"/>
      <c r="L18" s="38" t="s">
        <v>31</v>
      </c>
      <c r="M18" s="12"/>
    </row>
    <row r="19" spans="2:15" ht="15.75" thickBot="1" x14ac:dyDescent="0.3">
      <c r="B19" s="1">
        <v>12</v>
      </c>
      <c r="C19" s="9"/>
      <c r="D19" s="38" t="s">
        <v>32</v>
      </c>
      <c r="E19" s="38" t="str">
        <f t="shared" si="0"/>
        <v>17-02-03</v>
      </c>
      <c r="F19" s="38" t="s">
        <v>139</v>
      </c>
      <c r="G19" s="38" t="s">
        <v>34</v>
      </c>
      <c r="H19" s="39" t="s">
        <v>141</v>
      </c>
      <c r="I19" s="38">
        <v>1</v>
      </c>
      <c r="J19" s="38" t="s">
        <v>47</v>
      </c>
      <c r="K19" s="38"/>
      <c r="L19" s="38" t="s">
        <v>31</v>
      </c>
      <c r="M19" s="12"/>
    </row>
    <row r="20" spans="2:15" ht="30.75" thickBot="1" x14ac:dyDescent="0.3">
      <c r="B20" s="1">
        <v>13</v>
      </c>
      <c r="C20" s="5">
        <v>8.3333333333333329E-2</v>
      </c>
      <c r="D20" s="38" t="s">
        <v>18</v>
      </c>
      <c r="E20" s="38">
        <f t="shared" si="0"/>
        <v>0</v>
      </c>
      <c r="F20" s="38" t="s">
        <v>19</v>
      </c>
      <c r="G20" s="38"/>
      <c r="H20" s="38" t="s">
        <v>20</v>
      </c>
      <c r="I20" s="38">
        <v>6</v>
      </c>
      <c r="J20" s="38" t="s">
        <v>147</v>
      </c>
      <c r="K20" s="38">
        <f>I20*(0.045*0.65)</f>
        <v>0.17549999999999999</v>
      </c>
      <c r="L20" s="38" t="s">
        <v>23</v>
      </c>
      <c r="M20" s="12">
        <f t="shared" ref="M20:M24" si="2">K20/$K$34*100</f>
        <v>2.9609259009313003</v>
      </c>
      <c r="N20" t="s">
        <v>151</v>
      </c>
      <c r="O20" t="str">
        <f>O16</f>
        <v>Non-Construction</v>
      </c>
    </row>
    <row r="21" spans="2:15" ht="15.75" thickBot="1" x14ac:dyDescent="0.3">
      <c r="B21" s="1">
        <v>14</v>
      </c>
      <c r="C21" s="5">
        <v>0.10069444444444443</v>
      </c>
      <c r="D21" s="38" t="s">
        <v>18</v>
      </c>
      <c r="E21" s="38">
        <f t="shared" si="0"/>
        <v>0</v>
      </c>
      <c r="F21" s="38" t="s">
        <v>49</v>
      </c>
      <c r="G21" s="38" t="s">
        <v>30</v>
      </c>
      <c r="H21" s="38" t="s">
        <v>142</v>
      </c>
      <c r="I21" s="38">
        <v>6</v>
      </c>
      <c r="J21" s="38" t="s">
        <v>50</v>
      </c>
      <c r="K21" s="38">
        <f>I21*(0.6*0.9*0.01)</f>
        <v>3.2399999999999998E-2</v>
      </c>
      <c r="L21" s="38" t="s">
        <v>27</v>
      </c>
      <c r="M21" s="16">
        <f t="shared" si="2"/>
        <v>0.54663247401808623</v>
      </c>
      <c r="N21" t="s">
        <v>153</v>
      </c>
      <c r="O21" t="str">
        <f>G21</f>
        <v>Not recovered by supplier (packaging)</v>
      </c>
    </row>
    <row r="22" spans="2:15" ht="15.75" thickBot="1" x14ac:dyDescent="0.3">
      <c r="B22" s="1">
        <v>15</v>
      </c>
      <c r="C22" s="5">
        <v>0.10069444444444443</v>
      </c>
      <c r="D22" s="38" t="s">
        <v>18</v>
      </c>
      <c r="E22" s="38">
        <f t="shared" si="0"/>
        <v>0</v>
      </c>
      <c r="F22" s="38" t="s">
        <v>51</v>
      </c>
      <c r="G22" s="38" t="s">
        <v>30</v>
      </c>
      <c r="H22" s="38" t="s">
        <v>142</v>
      </c>
      <c r="I22" s="38">
        <v>4</v>
      </c>
      <c r="J22" s="38" t="s">
        <v>144</v>
      </c>
      <c r="K22" s="38">
        <f>I22*(0.4*0.35*0.1)</f>
        <v>5.5999999999999994E-2</v>
      </c>
      <c r="L22" s="38" t="s">
        <v>27</v>
      </c>
      <c r="M22" s="16">
        <f t="shared" si="2"/>
        <v>0.94479686867323542</v>
      </c>
      <c r="N22" t="s">
        <v>153</v>
      </c>
      <c r="O22" t="str">
        <f>G22</f>
        <v>Not recovered by supplier (packaging)</v>
      </c>
    </row>
    <row r="23" spans="2:15" ht="30.75" thickBot="1" x14ac:dyDescent="0.3">
      <c r="B23" s="1">
        <v>16</v>
      </c>
      <c r="C23" s="8">
        <v>0.56944444444444442</v>
      </c>
      <c r="D23" s="38" t="s">
        <v>18</v>
      </c>
      <c r="E23" s="38">
        <f t="shared" si="0"/>
        <v>0</v>
      </c>
      <c r="F23" s="38" t="s">
        <v>19</v>
      </c>
      <c r="G23" s="38"/>
      <c r="H23" s="38" t="s">
        <v>20</v>
      </c>
      <c r="I23" s="38">
        <v>10</v>
      </c>
      <c r="J23" s="38" t="s">
        <v>148</v>
      </c>
      <c r="K23" s="38">
        <f>I23*(0.045*0.65)</f>
        <v>0.29249999999999998</v>
      </c>
      <c r="L23" s="38" t="s">
        <v>23</v>
      </c>
      <c r="M23" s="12">
        <f t="shared" si="2"/>
        <v>4.9348765015521678</v>
      </c>
      <c r="N23" t="s">
        <v>151</v>
      </c>
      <c r="O23" t="str">
        <f>O16</f>
        <v>Non-Construction</v>
      </c>
    </row>
    <row r="24" spans="2:15" ht="15.75" thickBot="1" x14ac:dyDescent="0.3">
      <c r="B24" s="1">
        <v>17</v>
      </c>
      <c r="C24" s="8">
        <v>0.59166666666666667</v>
      </c>
      <c r="D24" s="38" t="s">
        <v>38</v>
      </c>
      <c r="E24" s="38" t="str">
        <f t="shared" si="0"/>
        <v>15-01-01</v>
      </c>
      <c r="F24" s="38" t="s">
        <v>39</v>
      </c>
      <c r="G24" s="38" t="s">
        <v>30</v>
      </c>
      <c r="H24" s="39" t="s">
        <v>142</v>
      </c>
      <c r="I24" s="38">
        <v>50</v>
      </c>
      <c r="J24" s="38"/>
      <c r="K24" s="38">
        <f>I24*(0.3*0.6*0.005)</f>
        <v>4.4999999999999998E-2</v>
      </c>
      <c r="L24" s="38" t="s">
        <v>31</v>
      </c>
      <c r="M24" s="17">
        <f t="shared" si="2"/>
        <v>0.75921176946956426</v>
      </c>
      <c r="N24" t="s">
        <v>153</v>
      </c>
      <c r="O24" t="str">
        <f>G24</f>
        <v>Not recovered by supplier (packaging)</v>
      </c>
    </row>
    <row r="25" spans="2:15" ht="15.75" thickBot="1" x14ac:dyDescent="0.3">
      <c r="B25" s="1">
        <v>18</v>
      </c>
      <c r="C25" s="8">
        <v>0.59166666666666667</v>
      </c>
      <c r="D25" s="38" t="s">
        <v>38</v>
      </c>
      <c r="E25" s="38" t="str">
        <f t="shared" si="0"/>
        <v>15-01-01</v>
      </c>
      <c r="F25" s="38" t="s">
        <v>42</v>
      </c>
      <c r="G25" s="38" t="s">
        <v>30</v>
      </c>
      <c r="H25" s="39" t="s">
        <v>143</v>
      </c>
      <c r="I25" s="38">
        <v>1</v>
      </c>
      <c r="J25" s="38" t="s">
        <v>47</v>
      </c>
      <c r="K25" s="38"/>
      <c r="L25" s="38" t="s">
        <v>31</v>
      </c>
      <c r="M25" s="12"/>
    </row>
    <row r="26" spans="2:15" ht="15.75" thickBot="1" x14ac:dyDescent="0.3">
      <c r="B26" s="1">
        <v>19</v>
      </c>
      <c r="C26" s="8">
        <v>0.59166666666666667</v>
      </c>
      <c r="D26" s="38" t="s">
        <v>28</v>
      </c>
      <c r="E26" s="38" t="str">
        <f t="shared" si="0"/>
        <v>15-01-02</v>
      </c>
      <c r="F26" s="38" t="s">
        <v>54</v>
      </c>
      <c r="G26" s="38" t="s">
        <v>30</v>
      </c>
      <c r="H26" s="39" t="s">
        <v>143</v>
      </c>
      <c r="I26" s="38">
        <v>1</v>
      </c>
      <c r="J26" s="38"/>
      <c r="K26" s="38">
        <f>I26*0.02</f>
        <v>0.02</v>
      </c>
      <c r="L26" s="38" t="s">
        <v>31</v>
      </c>
      <c r="M26" s="12">
        <f t="shared" ref="M26" si="3">K26/$K$34*100</f>
        <v>0.33742745309758415</v>
      </c>
      <c r="N26" t="s">
        <v>153</v>
      </c>
      <c r="O26" t="str">
        <f>G26</f>
        <v>Not recovered by supplier (packaging)</v>
      </c>
    </row>
    <row r="27" spans="2:15" ht="15.75" thickBot="1" x14ac:dyDescent="0.3">
      <c r="B27" s="1">
        <v>20</v>
      </c>
      <c r="C27" s="8">
        <v>0.59166666666666667</v>
      </c>
      <c r="D27" s="38" t="s">
        <v>55</v>
      </c>
      <c r="E27" s="38" t="str">
        <f t="shared" si="0"/>
        <v>17-02-01</v>
      </c>
      <c r="F27" s="38" t="s">
        <v>138</v>
      </c>
      <c r="G27" s="38" t="s">
        <v>34</v>
      </c>
      <c r="H27" s="39" t="s">
        <v>143</v>
      </c>
      <c r="I27" s="38">
        <v>5</v>
      </c>
      <c r="J27" s="38" t="s">
        <v>56</v>
      </c>
      <c r="K27" s="38"/>
      <c r="L27" s="38" t="s">
        <v>31</v>
      </c>
      <c r="M27" s="12"/>
    </row>
    <row r="28" spans="2:15" ht="15.75" thickBot="1" x14ac:dyDescent="0.3">
      <c r="B28" s="1">
        <v>21</v>
      </c>
      <c r="C28" s="5">
        <v>0.46875</v>
      </c>
      <c r="D28" s="38" t="s">
        <v>38</v>
      </c>
      <c r="E28" s="38" t="str">
        <f t="shared" si="0"/>
        <v>15-01-01</v>
      </c>
      <c r="F28" s="38" t="s">
        <v>57</v>
      </c>
      <c r="G28" s="38"/>
      <c r="H28" s="39" t="s">
        <v>184</v>
      </c>
      <c r="I28" s="38">
        <v>1</v>
      </c>
      <c r="J28" s="38" t="s">
        <v>47</v>
      </c>
      <c r="K28" s="38">
        <f>I28*(1.5*0.3*0.25)</f>
        <v>0.11249999999999999</v>
      </c>
      <c r="L28" s="38" t="s">
        <v>31</v>
      </c>
      <c r="M28" s="12">
        <f t="shared" ref="M28" si="4">K28/$K$34*100</f>
        <v>1.8980294236739106</v>
      </c>
      <c r="N28" t="s">
        <v>155</v>
      </c>
      <c r="O28" t="str">
        <f>O23</f>
        <v>Non-Construction</v>
      </c>
    </row>
    <row r="29" spans="2:15" ht="15.75" thickBot="1" x14ac:dyDescent="0.3">
      <c r="B29" s="1">
        <v>22</v>
      </c>
      <c r="C29" s="5">
        <v>0.14930555555555555</v>
      </c>
      <c r="D29" s="38" t="s">
        <v>32</v>
      </c>
      <c r="E29" s="38" t="str">
        <f t="shared" si="0"/>
        <v>17-02-03</v>
      </c>
      <c r="F29" s="38" t="s">
        <v>58</v>
      </c>
      <c r="G29" s="38"/>
      <c r="H29" s="39" t="s">
        <v>143</v>
      </c>
      <c r="I29" s="38">
        <v>2</v>
      </c>
      <c r="J29" s="38"/>
      <c r="K29" s="38" t="s">
        <v>45</v>
      </c>
      <c r="L29" s="38" t="s">
        <v>31</v>
      </c>
      <c r="M29" s="12"/>
    </row>
    <row r="30" spans="2:15" ht="30.75" thickBot="1" x14ac:dyDescent="0.3">
      <c r="B30" s="1">
        <v>23</v>
      </c>
      <c r="C30" s="5">
        <v>0.16666666666666666</v>
      </c>
      <c r="D30" s="38" t="s">
        <v>18</v>
      </c>
      <c r="E30" s="38">
        <f t="shared" si="0"/>
        <v>0</v>
      </c>
      <c r="F30" s="38" t="s">
        <v>19</v>
      </c>
      <c r="G30" s="38"/>
      <c r="H30" s="38" t="s">
        <v>20</v>
      </c>
      <c r="I30" s="38">
        <v>12</v>
      </c>
      <c r="J30" s="38" t="s">
        <v>149</v>
      </c>
      <c r="K30" s="38">
        <f>I30*(0.045*0.65)</f>
        <v>0.35099999999999998</v>
      </c>
      <c r="L30" s="38" t="s">
        <v>23</v>
      </c>
      <c r="M30" s="12">
        <f t="shared" ref="M30:M32" si="5">K30/$K$34*100</f>
        <v>5.9218518018626005</v>
      </c>
      <c r="N30" t="s">
        <v>151</v>
      </c>
      <c r="O30" t="str">
        <f>O23</f>
        <v>Non-Construction</v>
      </c>
    </row>
    <row r="31" spans="2:15" ht="30.75" thickBot="1" x14ac:dyDescent="0.3">
      <c r="B31" s="1">
        <v>24</v>
      </c>
      <c r="C31" s="8">
        <v>0.33333333333333331</v>
      </c>
      <c r="D31" s="38" t="s">
        <v>18</v>
      </c>
      <c r="E31" s="38">
        <f t="shared" si="0"/>
        <v>0</v>
      </c>
      <c r="F31" s="38" t="s">
        <v>60</v>
      </c>
      <c r="G31" s="38" t="s">
        <v>81</v>
      </c>
      <c r="H31" s="38" t="s">
        <v>184</v>
      </c>
      <c r="I31" s="38">
        <v>1</v>
      </c>
      <c r="J31" s="38"/>
      <c r="K31" s="38">
        <f>I31*(0.4*0.3*0.2)</f>
        <v>2.4E-2</v>
      </c>
      <c r="L31" s="38" t="s">
        <v>62</v>
      </c>
      <c r="M31" s="12">
        <f t="shared" si="5"/>
        <v>0.40491294371710096</v>
      </c>
      <c r="N31" t="s">
        <v>18</v>
      </c>
      <c r="O31" t="str">
        <f>O28</f>
        <v>Non-Construction</v>
      </c>
    </row>
    <row r="32" spans="2:15" ht="30.75" thickBot="1" x14ac:dyDescent="0.3">
      <c r="B32" s="1">
        <v>25</v>
      </c>
      <c r="C32" s="8">
        <v>0.58333333333333337</v>
      </c>
      <c r="D32" s="38" t="s">
        <v>18</v>
      </c>
      <c r="E32" s="38">
        <f t="shared" si="0"/>
        <v>0</v>
      </c>
      <c r="F32" s="38" t="s">
        <v>19</v>
      </c>
      <c r="G32" s="38"/>
      <c r="H32" s="38" t="s">
        <v>20</v>
      </c>
      <c r="I32" s="38">
        <v>8</v>
      </c>
      <c r="J32" s="38" t="s">
        <v>145</v>
      </c>
      <c r="K32" s="38">
        <f>I32*(0.045*0.65)</f>
        <v>0.23399999999999999</v>
      </c>
      <c r="L32" s="38" t="s">
        <v>23</v>
      </c>
      <c r="M32" s="12">
        <f t="shared" si="5"/>
        <v>3.9479012012417338</v>
      </c>
      <c r="N32" t="s">
        <v>151</v>
      </c>
      <c r="O32" t="str">
        <f>O30</f>
        <v>Non-Construction</v>
      </c>
    </row>
    <row r="33" spans="2:14" ht="15.75" thickBot="1" x14ac:dyDescent="0.3">
      <c r="B33" s="1">
        <v>26</v>
      </c>
      <c r="C33" s="2"/>
      <c r="D33" s="2"/>
      <c r="E33" s="2" t="str">
        <f t="shared" si="0"/>
        <v/>
      </c>
      <c r="F33" s="2"/>
      <c r="G33" s="2"/>
      <c r="H33" s="2"/>
      <c r="I33" s="2"/>
      <c r="J33" s="2"/>
      <c r="K33" s="2"/>
      <c r="L33" s="2"/>
    </row>
    <row r="34" spans="2:14" ht="15.75" thickBot="1" x14ac:dyDescent="0.3">
      <c r="B34" s="1">
        <v>27</v>
      </c>
      <c r="C34" s="2"/>
      <c r="D34" s="2"/>
      <c r="E34" s="2" t="str">
        <f t="shared" si="0"/>
        <v/>
      </c>
      <c r="F34" s="2"/>
      <c r="G34" s="2"/>
      <c r="H34" s="2"/>
      <c r="I34" s="2"/>
      <c r="J34" s="2"/>
      <c r="K34" s="2">
        <f>K8+K9+K10+K12+K13+K14+K16+K20+K21+K22+K23+K24+K26+K28+K30+K31+K32</f>
        <v>5.9271999999999982</v>
      </c>
      <c r="L34" s="2"/>
      <c r="M34">
        <f>SUM(M8:M33)</f>
        <v>100.00000000000003</v>
      </c>
    </row>
    <row r="35" spans="2:14" ht="15.75" thickBot="1" x14ac:dyDescent="0.3">
      <c r="B35" s="1">
        <v>28</v>
      </c>
      <c r="C35" s="2"/>
      <c r="D35" s="2"/>
      <c r="E35" s="2" t="str">
        <f t="shared" si="0"/>
        <v/>
      </c>
      <c r="F35" s="2"/>
      <c r="G35" s="2"/>
      <c r="H35" s="2"/>
      <c r="I35" s="2"/>
      <c r="J35" s="2"/>
      <c r="K35" s="2"/>
      <c r="L35" s="2"/>
    </row>
    <row r="36" spans="2:14" ht="15.75" thickBot="1" x14ac:dyDescent="0.3">
      <c r="B36" s="1">
        <v>29</v>
      </c>
      <c r="C36" s="2"/>
      <c r="D36" s="2"/>
      <c r="E36" s="2" t="str">
        <f t="shared" si="0"/>
        <v/>
      </c>
      <c r="F36" s="2"/>
      <c r="G36" s="2"/>
      <c r="H36" s="2"/>
      <c r="I36" s="2"/>
      <c r="J36" s="2"/>
      <c r="K36" s="24">
        <f>K8+K16+K20+K23+K30+K32</f>
        <v>5.3820000000000006</v>
      </c>
      <c r="L36" s="22" t="s">
        <v>151</v>
      </c>
      <c r="M36" s="12">
        <f>M8+M16+M20+M23+M30+M32</f>
        <v>90.801727628559874</v>
      </c>
      <c r="N36" t="s">
        <v>151</v>
      </c>
    </row>
    <row r="37" spans="2:14" ht="15.75" thickBot="1" x14ac:dyDescent="0.3">
      <c r="B37" s="1">
        <v>30</v>
      </c>
      <c r="C37" s="2"/>
      <c r="D37" s="2"/>
      <c r="E37" s="2" t="str">
        <f t="shared" si="0"/>
        <v/>
      </c>
      <c r="F37" s="2"/>
      <c r="G37" s="2"/>
      <c r="H37" s="2"/>
      <c r="I37" s="2"/>
      <c r="J37" s="2"/>
      <c r="K37" s="24">
        <f>K21+K22</f>
        <v>8.8399999999999992E-2</v>
      </c>
      <c r="L37" s="22" t="s">
        <v>179</v>
      </c>
      <c r="M37" s="12">
        <f>M21+M22</f>
        <v>1.4914293426913217</v>
      </c>
      <c r="N37" t="s">
        <v>186</v>
      </c>
    </row>
    <row r="38" spans="2:14" ht="15.75" thickBot="1" x14ac:dyDescent="0.3">
      <c r="B38" s="1">
        <v>31</v>
      </c>
      <c r="C38" s="2"/>
      <c r="D38" s="2"/>
      <c r="E38" s="2" t="str">
        <f t="shared" si="0"/>
        <v/>
      </c>
      <c r="F38" s="2"/>
      <c r="G38" s="2"/>
      <c r="H38" s="2"/>
      <c r="I38" s="2"/>
      <c r="J38" s="2"/>
      <c r="K38" s="24">
        <f>K10+K13+K14+K24+K26</f>
        <v>0.11850000000000001</v>
      </c>
      <c r="L38" s="22" t="s">
        <v>178</v>
      </c>
      <c r="M38" s="12">
        <f>M10+M13+M14+M24+M26</f>
        <v>1.9992576596031859</v>
      </c>
      <c r="N38" t="s">
        <v>178</v>
      </c>
    </row>
    <row r="39" spans="2:14" ht="15.75" thickBot="1" x14ac:dyDescent="0.3">
      <c r="B39" s="1">
        <v>32</v>
      </c>
      <c r="C39" s="2"/>
      <c r="D39" s="2"/>
      <c r="E39" s="2" t="str">
        <f t="shared" si="0"/>
        <v/>
      </c>
      <c r="F39" s="2"/>
      <c r="G39" s="2"/>
      <c r="H39" s="2"/>
      <c r="I39" s="2"/>
      <c r="J39" s="2"/>
      <c r="K39" s="23"/>
      <c r="L39" s="23"/>
    </row>
    <row r="40" spans="2:14" ht="15.75" thickBot="1" x14ac:dyDescent="0.3">
      <c r="B40" s="1">
        <v>33</v>
      </c>
      <c r="C40" s="2"/>
      <c r="D40" s="2"/>
      <c r="E40" s="2" t="str">
        <f t="shared" si="0"/>
        <v/>
      </c>
      <c r="F40" s="2"/>
      <c r="G40" s="2"/>
      <c r="H40" s="2"/>
      <c r="I40" s="2"/>
      <c r="J40" s="2"/>
      <c r="K40" s="2"/>
      <c r="L40" s="2"/>
    </row>
    <row r="41" spans="2:14" ht="15.75" thickBot="1" x14ac:dyDescent="0.3">
      <c r="B41" s="1">
        <v>34</v>
      </c>
      <c r="C41" s="2"/>
      <c r="D41" s="2"/>
      <c r="E41" s="2" t="str">
        <f t="shared" si="0"/>
        <v/>
      </c>
      <c r="F41" s="2"/>
      <c r="G41" s="2"/>
      <c r="H41" s="2"/>
      <c r="I41" s="2"/>
      <c r="J41" s="2"/>
      <c r="K41" s="2"/>
      <c r="L41" s="2"/>
    </row>
    <row r="42" spans="2:14" ht="15.75" thickBot="1" x14ac:dyDescent="0.3">
      <c r="B42" s="1">
        <v>35</v>
      </c>
      <c r="C42" s="2"/>
      <c r="D42" s="2"/>
      <c r="E42" s="2" t="str">
        <f t="shared" si="0"/>
        <v/>
      </c>
      <c r="F42" s="2"/>
      <c r="G42" s="2"/>
      <c r="H42" s="2"/>
      <c r="I42" s="2"/>
      <c r="J42" s="2"/>
      <c r="K42" s="2"/>
      <c r="L42" s="2"/>
    </row>
    <row r="43" spans="2:14" ht="15.75" thickBot="1" x14ac:dyDescent="0.3">
      <c r="B43" s="1">
        <v>36</v>
      </c>
      <c r="C43" s="2"/>
      <c r="D43" s="2"/>
      <c r="E43" s="2" t="str">
        <f t="shared" si="0"/>
        <v/>
      </c>
      <c r="F43" s="2"/>
      <c r="G43" s="2"/>
      <c r="H43" s="2"/>
      <c r="I43" s="2"/>
      <c r="J43" s="2"/>
      <c r="K43" s="2"/>
      <c r="L43" s="2"/>
    </row>
    <row r="44" spans="2:14" ht="15.75" thickBot="1" x14ac:dyDescent="0.3">
      <c r="B44" s="1">
        <v>37</v>
      </c>
      <c r="C44" s="2"/>
      <c r="D44" s="2"/>
      <c r="E44" s="2" t="str">
        <f t="shared" si="0"/>
        <v/>
      </c>
      <c r="F44" s="2"/>
      <c r="G44" s="2"/>
      <c r="H44" s="2"/>
      <c r="I44" s="2"/>
      <c r="J44" s="2"/>
      <c r="K44" s="2"/>
      <c r="L44" s="2"/>
    </row>
    <row r="45" spans="2:14" ht="15.75" thickBot="1" x14ac:dyDescent="0.3">
      <c r="B45" s="1">
        <v>38</v>
      </c>
      <c r="C45" s="2"/>
      <c r="D45" s="2"/>
      <c r="E45" s="2" t="str">
        <f t="shared" si="0"/>
        <v/>
      </c>
      <c r="F45" s="2"/>
      <c r="G45" s="2"/>
      <c r="H45" s="2"/>
      <c r="I45" s="2"/>
      <c r="J45" s="2"/>
      <c r="K45" s="2"/>
      <c r="L45" s="2"/>
    </row>
    <row r="46" spans="2:14" ht="15.75" thickBot="1" x14ac:dyDescent="0.3">
      <c r="B46" s="1">
        <v>39</v>
      </c>
      <c r="C46" s="2"/>
      <c r="D46" s="2"/>
      <c r="E46" s="2" t="str">
        <f t="shared" si="0"/>
        <v/>
      </c>
      <c r="F46" s="2"/>
      <c r="G46" s="2"/>
      <c r="H46" s="2"/>
      <c r="I46" s="2"/>
      <c r="J46" s="2"/>
      <c r="K46" s="2"/>
      <c r="L46" s="2"/>
    </row>
    <row r="47" spans="2:14" ht="15.75" thickBot="1" x14ac:dyDescent="0.3">
      <c r="B47" s="1">
        <v>40</v>
      </c>
      <c r="C47" s="2"/>
      <c r="D47" s="2"/>
      <c r="E47" s="2" t="str">
        <f t="shared" si="0"/>
        <v/>
      </c>
      <c r="F47" s="2"/>
      <c r="G47" s="2"/>
      <c r="H47" s="2"/>
      <c r="I47" s="2"/>
      <c r="J47" s="2"/>
      <c r="K47" s="2"/>
      <c r="L47" s="2"/>
    </row>
    <row r="48" spans="2:14" ht="15.75" thickBot="1" x14ac:dyDescent="0.3">
      <c r="B48" s="1">
        <v>41</v>
      </c>
      <c r="C48" s="2"/>
      <c r="D48" s="2"/>
      <c r="E48" s="2" t="str">
        <f t="shared" si="0"/>
        <v/>
      </c>
      <c r="F48" s="2"/>
      <c r="G48" s="2"/>
      <c r="H48" s="2"/>
      <c r="I48" s="2"/>
      <c r="J48" s="2"/>
      <c r="K48" s="2"/>
      <c r="L48" s="2"/>
    </row>
    <row r="49" spans="2:12" ht="15.75" thickBot="1" x14ac:dyDescent="0.3">
      <c r="B49" s="1">
        <v>42</v>
      </c>
      <c r="C49" s="2"/>
      <c r="D49" s="2"/>
      <c r="E49" s="2" t="str">
        <f t="shared" si="0"/>
        <v/>
      </c>
      <c r="F49" s="2"/>
      <c r="G49" s="2"/>
      <c r="H49" s="2"/>
      <c r="I49" s="2"/>
      <c r="J49" s="2"/>
      <c r="K49" s="2"/>
      <c r="L49" s="2"/>
    </row>
    <row r="50" spans="2:12" ht="15.75" thickBot="1" x14ac:dyDescent="0.3">
      <c r="B50" s="1">
        <v>43</v>
      </c>
      <c r="C50" s="2"/>
      <c r="D50" s="2"/>
      <c r="E50" s="2" t="str">
        <f t="shared" si="0"/>
        <v/>
      </c>
      <c r="F50" s="2"/>
      <c r="G50" s="2"/>
      <c r="H50" s="2"/>
      <c r="I50" s="2"/>
      <c r="J50" s="2"/>
      <c r="K50" s="2"/>
      <c r="L50" s="2"/>
    </row>
    <row r="51" spans="2:12" ht="15.75" thickBot="1" x14ac:dyDescent="0.3">
      <c r="B51" s="1">
        <v>44</v>
      </c>
      <c r="C51" s="2"/>
      <c r="D51" s="2"/>
      <c r="E51" s="2" t="str">
        <f t="shared" si="0"/>
        <v/>
      </c>
      <c r="F51" s="2"/>
      <c r="G51" s="2"/>
      <c r="H51" s="2"/>
      <c r="I51" s="2"/>
      <c r="J51" s="2"/>
      <c r="K51" s="2"/>
      <c r="L51" s="2"/>
    </row>
    <row r="52" spans="2:12" ht="15.75" thickBot="1" x14ac:dyDescent="0.3">
      <c r="B52" s="1">
        <v>45</v>
      </c>
      <c r="C52" s="2"/>
      <c r="D52" s="2"/>
      <c r="E52" s="2" t="str">
        <f t="shared" si="0"/>
        <v/>
      </c>
      <c r="F52" s="2"/>
      <c r="G52" s="2"/>
      <c r="H52" s="2"/>
      <c r="I52" s="2"/>
      <c r="J52" s="2"/>
      <c r="K52" s="2"/>
      <c r="L52" s="2"/>
    </row>
    <row r="53" spans="2:12" ht="15.75" thickBot="1" x14ac:dyDescent="0.3">
      <c r="B53" s="1">
        <v>46</v>
      </c>
      <c r="C53" s="2"/>
      <c r="D53" s="2"/>
      <c r="E53" s="2" t="str">
        <f t="shared" si="0"/>
        <v/>
      </c>
      <c r="F53" s="2"/>
      <c r="G53" s="2"/>
      <c r="H53" s="2"/>
      <c r="I53" s="2"/>
      <c r="J53" s="2"/>
      <c r="K53" s="2"/>
      <c r="L53" s="2"/>
    </row>
    <row r="54" spans="2:12" ht="15.75" thickBot="1" x14ac:dyDescent="0.3">
      <c r="B54" s="1">
        <v>47</v>
      </c>
      <c r="C54" s="2"/>
      <c r="D54" s="2"/>
      <c r="E54" s="2" t="str">
        <f t="shared" si="0"/>
        <v/>
      </c>
      <c r="F54" s="2"/>
      <c r="G54" s="2"/>
      <c r="H54" s="2"/>
      <c r="I54" s="2"/>
      <c r="J54" s="2"/>
      <c r="K54" s="2"/>
      <c r="L54" s="2"/>
    </row>
    <row r="55" spans="2:12" ht="15.75" thickBot="1" x14ac:dyDescent="0.3">
      <c r="B55" s="1">
        <v>48</v>
      </c>
      <c r="C55" s="2"/>
      <c r="D55" s="2"/>
      <c r="E55" s="2" t="str">
        <f t="shared" si="0"/>
        <v/>
      </c>
      <c r="F55" s="2"/>
      <c r="G55" s="2"/>
      <c r="H55" s="2"/>
      <c r="I55" s="2"/>
      <c r="J55" s="2"/>
      <c r="K55" s="2"/>
      <c r="L55" s="2"/>
    </row>
    <row r="56" spans="2:12" ht="15.75" thickBot="1" x14ac:dyDescent="0.3">
      <c r="B56" s="1">
        <v>49</v>
      </c>
      <c r="C56" s="2"/>
      <c r="D56" s="2"/>
      <c r="E56" s="2" t="str">
        <f t="shared" si="0"/>
        <v/>
      </c>
      <c r="F56" s="2"/>
      <c r="G56" s="2"/>
      <c r="H56" s="2"/>
      <c r="I56" s="2"/>
      <c r="J56" s="2"/>
      <c r="K56" s="2"/>
      <c r="L56" s="2"/>
    </row>
    <row r="57" spans="2:12" ht="15.75" thickBot="1" x14ac:dyDescent="0.3">
      <c r="B57" s="1">
        <v>50</v>
      </c>
      <c r="C57" s="2"/>
      <c r="D57" s="2"/>
      <c r="E57" s="2" t="str">
        <f t="shared" si="0"/>
        <v/>
      </c>
      <c r="F57" s="2"/>
      <c r="G57" s="2"/>
      <c r="H57" s="2"/>
      <c r="I57" s="2"/>
      <c r="J57" s="2"/>
      <c r="K57" s="2"/>
      <c r="L57" s="2"/>
    </row>
    <row r="58" spans="2:12" ht="15.75" thickBot="1" x14ac:dyDescent="0.3">
      <c r="B58" s="1">
        <v>51</v>
      </c>
      <c r="C58" s="2"/>
      <c r="D58" s="2"/>
      <c r="E58" s="2" t="str">
        <f t="shared" si="0"/>
        <v/>
      </c>
      <c r="F58" s="2"/>
      <c r="G58" s="2"/>
      <c r="H58" s="2"/>
      <c r="I58" s="2"/>
      <c r="J58" s="2"/>
      <c r="K58" s="2"/>
      <c r="L58" s="2"/>
    </row>
    <row r="59" spans="2:12" ht="15.75" thickBot="1" x14ac:dyDescent="0.3">
      <c r="B59" s="1">
        <v>52</v>
      </c>
      <c r="C59" s="2"/>
      <c r="D59" s="2"/>
      <c r="E59" s="2" t="str">
        <f t="shared" si="0"/>
        <v/>
      </c>
      <c r="F59" s="2"/>
      <c r="G59" s="2"/>
      <c r="H59" s="2"/>
      <c r="I59" s="2"/>
      <c r="J59" s="2"/>
      <c r="K59" s="2"/>
      <c r="L59" s="2"/>
    </row>
    <row r="60" spans="2:12" ht="15.75" thickBot="1" x14ac:dyDescent="0.3">
      <c r="B60" s="1">
        <v>53</v>
      </c>
      <c r="C60" s="2"/>
      <c r="D60" s="2"/>
      <c r="E60" s="2" t="str">
        <f t="shared" si="0"/>
        <v/>
      </c>
      <c r="F60" s="2"/>
      <c r="G60" s="2"/>
      <c r="H60" s="2"/>
      <c r="I60" s="2"/>
      <c r="J60" s="2"/>
      <c r="K60" s="2"/>
      <c r="L60" s="2"/>
    </row>
    <row r="61" spans="2:12" ht="15.75" thickBot="1" x14ac:dyDescent="0.3">
      <c r="B61" s="1">
        <v>54</v>
      </c>
      <c r="C61" s="2"/>
      <c r="D61" s="2"/>
      <c r="E61" s="2" t="str">
        <f t="shared" si="0"/>
        <v/>
      </c>
      <c r="F61" s="2"/>
      <c r="G61" s="2"/>
      <c r="H61" s="2"/>
      <c r="I61" s="2"/>
      <c r="J61" s="2"/>
      <c r="K61" s="2"/>
      <c r="L61" s="2"/>
    </row>
    <row r="62" spans="2:12" ht="15.75" thickBot="1" x14ac:dyDescent="0.3">
      <c r="B62" s="1">
        <v>55</v>
      </c>
      <c r="C62" s="2"/>
      <c r="D62" s="2"/>
      <c r="E62" s="2" t="str">
        <f t="shared" si="0"/>
        <v/>
      </c>
      <c r="F62" s="2"/>
      <c r="G62" s="2"/>
      <c r="H62" s="2"/>
      <c r="I62" s="2"/>
      <c r="J62" s="2"/>
      <c r="K62" s="2"/>
      <c r="L62" s="2"/>
    </row>
    <row r="63" spans="2:12" ht="15.75" thickBot="1" x14ac:dyDescent="0.3">
      <c r="B63" s="1">
        <v>56</v>
      </c>
      <c r="C63" s="2"/>
      <c r="D63" s="2"/>
      <c r="E63" s="2" t="str">
        <f t="shared" si="0"/>
        <v/>
      </c>
      <c r="F63" s="2"/>
      <c r="G63" s="2"/>
      <c r="H63" s="2"/>
      <c r="I63" s="2"/>
      <c r="J63" s="2"/>
      <c r="K63" s="2"/>
      <c r="L63" s="2"/>
    </row>
    <row r="64" spans="2:12" ht="15.75" thickBot="1" x14ac:dyDescent="0.3">
      <c r="B64" s="1">
        <v>57</v>
      </c>
      <c r="C64" s="2"/>
      <c r="D64" s="2"/>
      <c r="E64" s="2" t="str">
        <f t="shared" si="0"/>
        <v/>
      </c>
      <c r="F64" s="2"/>
      <c r="G64" s="2"/>
      <c r="H64" s="2"/>
      <c r="I64" s="2"/>
      <c r="J64" s="2"/>
      <c r="K64" s="2"/>
      <c r="L64" s="2"/>
    </row>
    <row r="65" spans="2:12" ht="15.75" thickBot="1" x14ac:dyDescent="0.3">
      <c r="B65" s="1">
        <v>58</v>
      </c>
      <c r="C65" s="2"/>
      <c r="D65" s="2"/>
      <c r="E65" s="2" t="str">
        <f t="shared" si="0"/>
        <v/>
      </c>
      <c r="F65" s="2"/>
      <c r="G65" s="2"/>
      <c r="H65" s="2"/>
      <c r="I65" s="2"/>
      <c r="J65" s="2"/>
      <c r="K65" s="2"/>
      <c r="L65" s="2"/>
    </row>
    <row r="66" spans="2:12" ht="15.75" thickBot="1" x14ac:dyDescent="0.3">
      <c r="B66" s="1">
        <v>59</v>
      </c>
      <c r="C66" s="2"/>
      <c r="D66" s="2"/>
      <c r="E66" s="2" t="str">
        <f t="shared" si="0"/>
        <v/>
      </c>
      <c r="F66" s="2"/>
      <c r="G66" s="2"/>
      <c r="H66" s="2"/>
      <c r="I66" s="2"/>
      <c r="J66" s="2"/>
      <c r="K66" s="2"/>
      <c r="L66" s="2"/>
    </row>
    <row r="67" spans="2:12" ht="15.75" thickBot="1" x14ac:dyDescent="0.3">
      <c r="B67" s="1">
        <v>60</v>
      </c>
      <c r="C67" s="2"/>
      <c r="D67" s="2"/>
      <c r="E67" s="2" t="str">
        <f t="shared" si="0"/>
        <v/>
      </c>
      <c r="F67" s="2"/>
      <c r="G67" s="2"/>
      <c r="H67" s="2"/>
      <c r="I67" s="2"/>
      <c r="J67" s="2"/>
      <c r="K67" s="2"/>
      <c r="L67" s="2"/>
    </row>
    <row r="68" spans="2:12" ht="15.75" thickBot="1" x14ac:dyDescent="0.3">
      <c r="B68" s="1">
        <v>61</v>
      </c>
      <c r="C68" s="2"/>
      <c r="D68" s="2"/>
      <c r="E68" s="2" t="str">
        <f t="shared" si="0"/>
        <v/>
      </c>
      <c r="F68" s="2"/>
      <c r="G68" s="2"/>
      <c r="H68" s="2"/>
      <c r="I68" s="2"/>
      <c r="J68" s="2"/>
      <c r="K68" s="2"/>
      <c r="L68" s="2"/>
    </row>
    <row r="69" spans="2:12" ht="15.75" thickBot="1" x14ac:dyDescent="0.3">
      <c r="B69" s="1">
        <v>62</v>
      </c>
      <c r="C69" s="2"/>
      <c r="D69" s="2"/>
      <c r="E69" s="2" t="str">
        <f t="shared" si="0"/>
        <v/>
      </c>
      <c r="F69" s="2"/>
      <c r="G69" s="2"/>
      <c r="H69" s="2"/>
      <c r="I69" s="2"/>
      <c r="J69" s="2"/>
      <c r="K69" s="2"/>
      <c r="L69" s="2"/>
    </row>
    <row r="70" spans="2:12" ht="15.75" thickBot="1" x14ac:dyDescent="0.3">
      <c r="B70" s="1">
        <v>63</v>
      </c>
      <c r="C70" s="2"/>
      <c r="D70" s="2"/>
      <c r="E70" s="2" t="str">
        <f t="shared" si="0"/>
        <v/>
      </c>
      <c r="F70" s="2"/>
      <c r="G70" s="2"/>
      <c r="H70" s="2"/>
      <c r="I70" s="2"/>
      <c r="J70" s="2"/>
      <c r="K70" s="2"/>
      <c r="L70" s="2"/>
    </row>
    <row r="71" spans="2:12" ht="15.75" thickBot="1" x14ac:dyDescent="0.3">
      <c r="B71" s="1">
        <v>64</v>
      </c>
      <c r="C71" s="2"/>
      <c r="D71" s="2"/>
      <c r="E71" s="2" t="str">
        <f t="shared" si="0"/>
        <v/>
      </c>
      <c r="F71" s="2"/>
      <c r="G71" s="2"/>
      <c r="H71" s="2"/>
      <c r="I71" s="2"/>
      <c r="J71" s="2"/>
      <c r="K71" s="2"/>
      <c r="L71" s="2"/>
    </row>
    <row r="72" spans="2:12" ht="15.75" thickBot="1" x14ac:dyDescent="0.3">
      <c r="B72" s="1">
        <v>65</v>
      </c>
      <c r="C72" s="2"/>
      <c r="D72" s="2"/>
      <c r="E72" s="2" t="str">
        <f t="shared" si="0"/>
        <v/>
      </c>
      <c r="F72" s="2"/>
      <c r="G72" s="2"/>
      <c r="H72" s="2"/>
      <c r="I72" s="2"/>
      <c r="J72" s="2"/>
      <c r="K72" s="2"/>
      <c r="L72" s="2"/>
    </row>
    <row r="73" spans="2:12" ht="15.75" thickBot="1" x14ac:dyDescent="0.3">
      <c r="B73" s="1">
        <v>66</v>
      </c>
      <c r="C73" s="2"/>
      <c r="D73" s="2"/>
      <c r="E73" s="2" t="str">
        <f t="shared" ref="E73:E107" si="6">IF(ISNA(VLOOKUP(D73,TYW,2,FALSE)),"",VLOOKUP(D73,TYW,2,FALSE))</f>
        <v/>
      </c>
      <c r="F73" s="2"/>
      <c r="G73" s="2"/>
      <c r="H73" s="2"/>
      <c r="I73" s="2"/>
      <c r="J73" s="2"/>
      <c r="K73" s="2"/>
      <c r="L73" s="2"/>
    </row>
    <row r="74" spans="2:12" ht="15.75" thickBot="1" x14ac:dyDescent="0.3">
      <c r="B74" s="1">
        <v>67</v>
      </c>
      <c r="C74" s="2"/>
      <c r="D74" s="2"/>
      <c r="E74" s="2" t="str">
        <f t="shared" si="6"/>
        <v/>
      </c>
      <c r="F74" s="2"/>
      <c r="G74" s="2"/>
      <c r="H74" s="2"/>
      <c r="I74" s="2"/>
      <c r="J74" s="2"/>
      <c r="K74" s="2"/>
      <c r="L74" s="2"/>
    </row>
    <row r="75" spans="2:12" ht="15.75" thickBot="1" x14ac:dyDescent="0.3">
      <c r="B75" s="1">
        <v>68</v>
      </c>
      <c r="C75" s="2"/>
      <c r="D75" s="2"/>
      <c r="E75" s="2" t="str">
        <f t="shared" si="6"/>
        <v/>
      </c>
      <c r="F75" s="2"/>
      <c r="G75" s="2"/>
      <c r="H75" s="2"/>
      <c r="I75" s="2"/>
      <c r="J75" s="2"/>
      <c r="K75" s="2"/>
      <c r="L75" s="2"/>
    </row>
    <row r="76" spans="2:12" ht="15.75" thickBot="1" x14ac:dyDescent="0.3">
      <c r="B76" s="1">
        <v>69</v>
      </c>
      <c r="C76" s="2"/>
      <c r="D76" s="2"/>
      <c r="E76" s="2" t="str">
        <f t="shared" si="6"/>
        <v/>
      </c>
      <c r="F76" s="2"/>
      <c r="G76" s="2"/>
      <c r="H76" s="2"/>
      <c r="I76" s="2"/>
      <c r="J76" s="2"/>
      <c r="K76" s="2"/>
      <c r="L76" s="2"/>
    </row>
    <row r="77" spans="2:12" ht="15.75" thickBot="1" x14ac:dyDescent="0.3">
      <c r="B77" s="1">
        <v>70</v>
      </c>
      <c r="C77" s="2"/>
      <c r="D77" s="2"/>
      <c r="E77" s="2" t="str">
        <f t="shared" si="6"/>
        <v/>
      </c>
      <c r="F77" s="2"/>
      <c r="G77" s="2"/>
      <c r="H77" s="2"/>
      <c r="I77" s="2"/>
      <c r="J77" s="2"/>
      <c r="K77" s="2"/>
      <c r="L77" s="2"/>
    </row>
    <row r="78" spans="2:12" ht="15.75" thickBot="1" x14ac:dyDescent="0.3">
      <c r="B78" s="1">
        <v>71</v>
      </c>
      <c r="C78" s="2"/>
      <c r="D78" s="2"/>
      <c r="E78" s="2" t="str">
        <f t="shared" si="6"/>
        <v/>
      </c>
      <c r="F78" s="2"/>
      <c r="G78" s="2"/>
      <c r="H78" s="2"/>
      <c r="I78" s="2"/>
      <c r="J78" s="2"/>
      <c r="K78" s="2"/>
      <c r="L78" s="2"/>
    </row>
    <row r="79" spans="2:12" ht="15.75" thickBot="1" x14ac:dyDescent="0.3">
      <c r="B79" s="1">
        <v>72</v>
      </c>
      <c r="C79" s="2"/>
      <c r="D79" s="2"/>
      <c r="E79" s="2" t="str">
        <f t="shared" si="6"/>
        <v/>
      </c>
      <c r="F79" s="2"/>
      <c r="G79" s="2"/>
      <c r="H79" s="2"/>
      <c r="I79" s="2"/>
      <c r="J79" s="2"/>
      <c r="K79" s="2"/>
      <c r="L79" s="2"/>
    </row>
    <row r="80" spans="2:12" ht="15.75" thickBot="1" x14ac:dyDescent="0.3">
      <c r="B80" s="1">
        <v>73</v>
      </c>
      <c r="C80" s="2"/>
      <c r="D80" s="2"/>
      <c r="E80" s="2" t="str">
        <f t="shared" si="6"/>
        <v/>
      </c>
      <c r="F80" s="2"/>
      <c r="G80" s="2"/>
      <c r="H80" s="2"/>
      <c r="I80" s="2"/>
      <c r="J80" s="2"/>
      <c r="K80" s="2"/>
      <c r="L80" s="2"/>
    </row>
    <row r="81" spans="2:12" ht="15.75" thickBot="1" x14ac:dyDescent="0.3">
      <c r="B81" s="1">
        <v>74</v>
      </c>
      <c r="C81" s="2"/>
      <c r="D81" s="2"/>
      <c r="E81" s="2" t="str">
        <f t="shared" si="6"/>
        <v/>
      </c>
      <c r="F81" s="2"/>
      <c r="G81" s="2"/>
      <c r="H81" s="2"/>
      <c r="I81" s="2"/>
      <c r="J81" s="2"/>
      <c r="K81" s="2"/>
      <c r="L81" s="2"/>
    </row>
    <row r="82" spans="2:12" ht="15.75" thickBot="1" x14ac:dyDescent="0.3">
      <c r="B82" s="1">
        <v>75</v>
      </c>
      <c r="C82" s="2"/>
      <c r="D82" s="2"/>
      <c r="E82" s="2" t="str">
        <f t="shared" si="6"/>
        <v/>
      </c>
      <c r="F82" s="2"/>
      <c r="G82" s="2"/>
      <c r="H82" s="2"/>
      <c r="I82" s="2"/>
      <c r="J82" s="2"/>
      <c r="K82" s="2"/>
      <c r="L82" s="2"/>
    </row>
    <row r="83" spans="2:12" ht="15.75" thickBot="1" x14ac:dyDescent="0.3">
      <c r="B83" s="1">
        <v>76</v>
      </c>
      <c r="C83" s="2"/>
      <c r="D83" s="2"/>
      <c r="E83" s="2" t="str">
        <f t="shared" si="6"/>
        <v/>
      </c>
      <c r="F83" s="2"/>
      <c r="G83" s="2"/>
      <c r="H83" s="2"/>
      <c r="I83" s="2"/>
      <c r="J83" s="2"/>
      <c r="K83" s="2"/>
      <c r="L83" s="2"/>
    </row>
    <row r="84" spans="2:12" ht="15.75" thickBot="1" x14ac:dyDescent="0.3">
      <c r="B84" s="1">
        <v>77</v>
      </c>
      <c r="C84" s="2"/>
      <c r="D84" s="2"/>
      <c r="E84" s="2" t="str">
        <f t="shared" si="6"/>
        <v/>
      </c>
      <c r="F84" s="2"/>
      <c r="G84" s="2"/>
      <c r="H84" s="2"/>
      <c r="I84" s="2"/>
      <c r="J84" s="2"/>
      <c r="K84" s="2"/>
      <c r="L84" s="2"/>
    </row>
    <row r="85" spans="2:12" ht="15.75" thickBot="1" x14ac:dyDescent="0.3">
      <c r="B85" s="1">
        <v>78</v>
      </c>
      <c r="C85" s="2"/>
      <c r="D85" s="2"/>
      <c r="E85" s="2" t="str">
        <f t="shared" si="6"/>
        <v/>
      </c>
      <c r="F85" s="2"/>
      <c r="G85" s="2"/>
      <c r="H85" s="2"/>
      <c r="I85" s="2"/>
      <c r="J85" s="2"/>
      <c r="K85" s="2"/>
      <c r="L85" s="2"/>
    </row>
    <row r="86" spans="2:12" ht="15.75" thickBot="1" x14ac:dyDescent="0.3">
      <c r="B86" s="1">
        <v>79</v>
      </c>
      <c r="C86" s="2"/>
      <c r="D86" s="2"/>
      <c r="E86" s="2" t="str">
        <f t="shared" si="6"/>
        <v/>
      </c>
      <c r="F86" s="2"/>
      <c r="G86" s="2"/>
      <c r="H86" s="2"/>
      <c r="I86" s="2"/>
      <c r="J86" s="2"/>
      <c r="K86" s="2"/>
      <c r="L86" s="2"/>
    </row>
    <row r="87" spans="2:12" ht="15.75" thickBot="1" x14ac:dyDescent="0.3">
      <c r="B87" s="1">
        <v>80</v>
      </c>
      <c r="C87" s="2"/>
      <c r="D87" s="2"/>
      <c r="E87" s="2" t="str">
        <f t="shared" si="6"/>
        <v/>
      </c>
      <c r="F87" s="2"/>
      <c r="G87" s="2"/>
      <c r="H87" s="2"/>
      <c r="I87" s="2"/>
      <c r="J87" s="2"/>
      <c r="K87" s="2"/>
      <c r="L87" s="2"/>
    </row>
    <row r="88" spans="2:12" ht="15.75" thickBot="1" x14ac:dyDescent="0.3">
      <c r="B88" s="1">
        <v>81</v>
      </c>
      <c r="C88" s="2"/>
      <c r="D88" s="2"/>
      <c r="E88" s="2" t="str">
        <f t="shared" si="6"/>
        <v/>
      </c>
      <c r="F88" s="2"/>
      <c r="G88" s="2"/>
      <c r="H88" s="2"/>
      <c r="I88" s="2"/>
      <c r="J88" s="2"/>
      <c r="K88" s="2"/>
      <c r="L88" s="2"/>
    </row>
    <row r="89" spans="2:12" ht="15.75" thickBot="1" x14ac:dyDescent="0.3">
      <c r="B89" s="1">
        <v>82</v>
      </c>
      <c r="C89" s="2"/>
      <c r="D89" s="2"/>
      <c r="E89" s="2" t="str">
        <f t="shared" si="6"/>
        <v/>
      </c>
      <c r="F89" s="2"/>
      <c r="G89" s="2"/>
      <c r="H89" s="2"/>
      <c r="I89" s="2"/>
      <c r="J89" s="2"/>
      <c r="K89" s="2"/>
      <c r="L89" s="2"/>
    </row>
    <row r="90" spans="2:12" ht="15.75" thickBot="1" x14ac:dyDescent="0.3">
      <c r="B90" s="1">
        <v>83</v>
      </c>
      <c r="C90" s="2"/>
      <c r="D90" s="2"/>
      <c r="E90" s="2" t="str">
        <f t="shared" si="6"/>
        <v/>
      </c>
      <c r="F90" s="2"/>
      <c r="G90" s="2"/>
      <c r="H90" s="2"/>
      <c r="I90" s="2"/>
      <c r="J90" s="2"/>
      <c r="K90" s="2"/>
      <c r="L90" s="2"/>
    </row>
    <row r="91" spans="2:12" ht="15.75" thickBot="1" x14ac:dyDescent="0.3">
      <c r="B91" s="1">
        <v>84</v>
      </c>
      <c r="C91" s="2"/>
      <c r="D91" s="2"/>
      <c r="E91" s="2" t="str">
        <f t="shared" si="6"/>
        <v/>
      </c>
      <c r="F91" s="2"/>
      <c r="G91" s="2"/>
      <c r="H91" s="2"/>
      <c r="I91" s="2"/>
      <c r="J91" s="2"/>
      <c r="K91" s="2"/>
      <c r="L91" s="2"/>
    </row>
    <row r="92" spans="2:12" ht="15.75" thickBot="1" x14ac:dyDescent="0.3">
      <c r="B92" s="1">
        <v>85</v>
      </c>
      <c r="C92" s="2"/>
      <c r="D92" s="2"/>
      <c r="E92" s="2" t="str">
        <f t="shared" si="6"/>
        <v/>
      </c>
      <c r="F92" s="2"/>
      <c r="G92" s="2"/>
      <c r="H92" s="2"/>
      <c r="I92" s="2"/>
      <c r="J92" s="2"/>
      <c r="K92" s="2"/>
      <c r="L92" s="2"/>
    </row>
    <row r="93" spans="2:12" ht="15.75" thickBot="1" x14ac:dyDescent="0.3">
      <c r="B93" s="1">
        <v>86</v>
      </c>
      <c r="C93" s="2"/>
      <c r="D93" s="2"/>
      <c r="E93" s="2" t="str">
        <f t="shared" si="6"/>
        <v/>
      </c>
      <c r="F93" s="2"/>
      <c r="G93" s="2"/>
      <c r="H93" s="2"/>
      <c r="I93" s="2"/>
      <c r="J93" s="2"/>
      <c r="K93" s="2"/>
      <c r="L93" s="2"/>
    </row>
    <row r="94" spans="2:12" ht="15.75" thickBot="1" x14ac:dyDescent="0.3">
      <c r="B94" s="1">
        <v>87</v>
      </c>
      <c r="C94" s="2"/>
      <c r="D94" s="2"/>
      <c r="E94" s="2" t="str">
        <f t="shared" si="6"/>
        <v/>
      </c>
      <c r="F94" s="2"/>
      <c r="G94" s="2"/>
      <c r="H94" s="2"/>
      <c r="I94" s="2"/>
      <c r="J94" s="2"/>
      <c r="K94" s="2"/>
      <c r="L94" s="2"/>
    </row>
    <row r="95" spans="2:12" ht="15.75" thickBot="1" x14ac:dyDescent="0.3">
      <c r="B95" s="1">
        <v>88</v>
      </c>
      <c r="C95" s="2"/>
      <c r="D95" s="2"/>
      <c r="E95" s="2" t="str">
        <f t="shared" si="6"/>
        <v/>
      </c>
      <c r="F95" s="2"/>
      <c r="G95" s="2"/>
      <c r="H95" s="2"/>
      <c r="I95" s="2"/>
      <c r="J95" s="2"/>
      <c r="K95" s="2"/>
      <c r="L95" s="2"/>
    </row>
    <row r="96" spans="2:12" ht="15.75" thickBot="1" x14ac:dyDescent="0.3">
      <c r="B96" s="1">
        <v>89</v>
      </c>
      <c r="C96" s="2"/>
      <c r="D96" s="2"/>
      <c r="E96" s="2" t="str">
        <f t="shared" si="6"/>
        <v/>
      </c>
      <c r="F96" s="2"/>
      <c r="G96" s="2"/>
      <c r="H96" s="2"/>
      <c r="I96" s="2"/>
      <c r="J96" s="2"/>
      <c r="K96" s="2"/>
      <c r="L96" s="2"/>
    </row>
    <row r="97" spans="2:12" ht="15.75" thickBot="1" x14ac:dyDescent="0.3">
      <c r="B97" s="1">
        <v>90</v>
      </c>
      <c r="C97" s="2"/>
      <c r="D97" s="2"/>
      <c r="E97" s="2" t="str">
        <f t="shared" si="6"/>
        <v/>
      </c>
      <c r="F97" s="2"/>
      <c r="G97" s="2"/>
      <c r="H97" s="2"/>
      <c r="I97" s="2"/>
      <c r="J97" s="2"/>
      <c r="K97" s="2"/>
      <c r="L97" s="2"/>
    </row>
    <row r="98" spans="2:12" ht="15.75" thickBot="1" x14ac:dyDescent="0.3">
      <c r="B98" s="1">
        <v>91</v>
      </c>
      <c r="C98" s="2"/>
      <c r="D98" s="2"/>
      <c r="E98" s="2" t="str">
        <f t="shared" si="6"/>
        <v/>
      </c>
      <c r="F98" s="2"/>
      <c r="G98" s="2"/>
      <c r="H98" s="2"/>
      <c r="I98" s="2"/>
      <c r="J98" s="2"/>
      <c r="K98" s="2"/>
      <c r="L98" s="2"/>
    </row>
    <row r="99" spans="2:12" ht="15.75" thickBot="1" x14ac:dyDescent="0.3">
      <c r="B99" s="1">
        <v>92</v>
      </c>
      <c r="C99" s="2"/>
      <c r="D99" s="2"/>
      <c r="E99" s="2" t="str">
        <f t="shared" si="6"/>
        <v/>
      </c>
      <c r="F99" s="2"/>
      <c r="G99" s="2"/>
      <c r="H99" s="2"/>
      <c r="I99" s="2"/>
      <c r="J99" s="2"/>
      <c r="K99" s="2"/>
      <c r="L99" s="2"/>
    </row>
    <row r="100" spans="2:12" ht="15.75" thickBot="1" x14ac:dyDescent="0.3">
      <c r="B100" s="1">
        <v>93</v>
      </c>
      <c r="C100" s="2"/>
      <c r="D100" s="2"/>
      <c r="E100" s="2" t="str">
        <f t="shared" si="6"/>
        <v/>
      </c>
      <c r="F100" s="2"/>
      <c r="G100" s="2"/>
      <c r="H100" s="2"/>
      <c r="I100" s="2"/>
      <c r="J100" s="2"/>
      <c r="K100" s="2"/>
      <c r="L100" s="2"/>
    </row>
    <row r="101" spans="2:12" ht="15.75" thickBot="1" x14ac:dyDescent="0.3">
      <c r="B101" s="1">
        <v>94</v>
      </c>
      <c r="C101" s="2"/>
      <c r="D101" s="2"/>
      <c r="E101" s="2" t="str">
        <f t="shared" si="6"/>
        <v/>
      </c>
      <c r="F101" s="2"/>
      <c r="G101" s="2"/>
      <c r="H101" s="2"/>
      <c r="I101" s="2"/>
      <c r="J101" s="2"/>
      <c r="K101" s="2"/>
      <c r="L101" s="2"/>
    </row>
    <row r="102" spans="2:12" ht="15.75" thickBot="1" x14ac:dyDescent="0.3">
      <c r="B102" s="1">
        <v>95</v>
      </c>
      <c r="C102" s="2"/>
      <c r="D102" s="2"/>
      <c r="E102" s="2" t="str">
        <f t="shared" si="6"/>
        <v/>
      </c>
      <c r="F102" s="2"/>
      <c r="G102" s="2"/>
      <c r="H102" s="2"/>
      <c r="I102" s="2"/>
      <c r="J102" s="2"/>
      <c r="K102" s="2"/>
      <c r="L102" s="2"/>
    </row>
    <row r="103" spans="2:12" ht="15.75" thickBot="1" x14ac:dyDescent="0.3">
      <c r="B103" s="1">
        <v>96</v>
      </c>
      <c r="C103" s="2"/>
      <c r="D103" s="2"/>
      <c r="E103" s="2" t="str">
        <f t="shared" si="6"/>
        <v/>
      </c>
      <c r="F103" s="2"/>
      <c r="G103" s="2"/>
      <c r="H103" s="2"/>
      <c r="I103" s="2"/>
      <c r="J103" s="2"/>
      <c r="K103" s="2"/>
      <c r="L103" s="2"/>
    </row>
    <row r="104" spans="2:12" ht="15.75" thickBot="1" x14ac:dyDescent="0.3">
      <c r="B104" s="1">
        <v>97</v>
      </c>
      <c r="C104" s="2"/>
      <c r="D104" s="2"/>
      <c r="E104" s="2" t="str">
        <f t="shared" si="6"/>
        <v/>
      </c>
      <c r="F104" s="2"/>
      <c r="G104" s="2"/>
      <c r="H104" s="2"/>
      <c r="I104" s="2"/>
      <c r="J104" s="2"/>
      <c r="K104" s="2"/>
      <c r="L104" s="2"/>
    </row>
    <row r="105" spans="2:12" ht="15.75" thickBot="1" x14ac:dyDescent="0.3">
      <c r="B105" s="1">
        <v>98</v>
      </c>
      <c r="C105" s="2"/>
      <c r="D105" s="2"/>
      <c r="E105" s="2" t="str">
        <f t="shared" si="6"/>
        <v/>
      </c>
      <c r="F105" s="2"/>
      <c r="G105" s="2"/>
      <c r="H105" s="2"/>
      <c r="I105" s="2"/>
      <c r="J105" s="2"/>
      <c r="K105" s="2"/>
      <c r="L105" s="2"/>
    </row>
    <row r="106" spans="2:12" ht="15.75" thickBot="1" x14ac:dyDescent="0.3">
      <c r="B106" s="1">
        <v>99</v>
      </c>
      <c r="C106" s="2"/>
      <c r="D106" s="2"/>
      <c r="E106" s="2" t="str">
        <f t="shared" si="6"/>
        <v/>
      </c>
      <c r="F106" s="2"/>
      <c r="G106" s="2"/>
      <c r="H106" s="2"/>
      <c r="I106" s="2"/>
      <c r="J106" s="2"/>
      <c r="K106" s="2"/>
      <c r="L106" s="2"/>
    </row>
    <row r="107" spans="2:12" ht="15.75" thickBot="1" x14ac:dyDescent="0.3">
      <c r="B107" s="1">
        <v>100</v>
      </c>
      <c r="C107" s="2"/>
      <c r="D107" s="2"/>
      <c r="E107" s="2" t="str">
        <f t="shared" si="6"/>
        <v/>
      </c>
      <c r="F107" s="2"/>
      <c r="G107" s="2"/>
      <c r="H107" s="2"/>
      <c r="I107" s="2"/>
      <c r="J107" s="2"/>
      <c r="K107" s="2"/>
      <c r="L107" s="2"/>
    </row>
  </sheetData>
  <mergeCells count="12">
    <mergeCell ref="L6:L7"/>
    <mergeCell ref="B2:C2"/>
    <mergeCell ref="B6:B7"/>
    <mergeCell ref="C6:C7"/>
    <mergeCell ref="D6:D7"/>
    <mergeCell ref="E6:E7"/>
    <mergeCell ref="F6:F7"/>
    <mergeCell ref="G6:G7"/>
    <mergeCell ref="H6:H7"/>
    <mergeCell ref="I6:I7"/>
    <mergeCell ref="J6:J7"/>
    <mergeCell ref="K6:K7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Sheet2!$D$2:$D$20</xm:f>
          </x14:formula1>
          <xm:sqref>G8:G61</xm:sqref>
        </x14:dataValidation>
        <x14:dataValidation type="list" allowBlank="1" showInputMessage="1" showErrorMessage="1">
          <x14:formula1>
            <xm:f>Sheet2!$F$2:$F$7</xm:f>
          </x14:formula1>
          <xm:sqref>L39:L107 L33:L35 L31 L24:L29 L21:L22 L17:L19 L9:L15</xm:sqref>
        </x14:dataValidation>
        <x14:dataValidation type="list" allowBlank="1" showInputMessage="1" showErrorMessage="1">
          <x14:formula1>
            <xm:f>Sheet2!$A$2:$A$40</xm:f>
          </x14:formula1>
          <xm:sqref>D8:D107</xm:sqref>
        </x14:dataValidation>
        <x14:dataValidation type="list" allowBlank="1" showInputMessage="1" showErrorMessage="1">
          <x14:formula1>
            <xm:f>Sheet2!$D$2:$D$17</xm:f>
          </x14:formula1>
          <xm:sqref>G62:G107</xm:sqref>
        </x14:dataValidation>
        <x14:dataValidation type="list" allowBlank="1" showInputMessage="1" showErrorMessage="1">
          <x14:formula1>
            <xm:f>'C:\Users\bha2\Documents\My Documents\ZeroWaste2019\ZWS2019 Pilot\Zero Waste 18.02.2020\Carmunock\[SM- Carmunnock  ZWS Data Collection - Nas 12.02.2020.xlsx]Sheet2'!#REF!</xm:f>
          </x14:formula1>
          <xm:sqref>L32 L30 L23 L20 L16 L8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O17"/>
  <sheetViews>
    <sheetView tabSelected="1" workbookViewId="0">
      <selection activeCell="N2" sqref="N2"/>
    </sheetView>
  </sheetViews>
  <sheetFormatPr defaultRowHeight="15" x14ac:dyDescent="0.25"/>
  <cols>
    <col min="3" max="3" width="35.140625" bestFit="1" customWidth="1"/>
    <col min="5" max="5" width="12" bestFit="1" customWidth="1"/>
    <col min="6" max="6" width="11.140625" bestFit="1" customWidth="1"/>
    <col min="7" max="7" width="2.7109375" customWidth="1"/>
    <col min="8" max="8" width="6.5703125" bestFit="1" customWidth="1"/>
    <col min="9" max="9" width="17.7109375" bestFit="1" customWidth="1"/>
    <col min="10" max="10" width="5.5703125" bestFit="1" customWidth="1"/>
    <col min="11" max="11" width="24.7109375" bestFit="1" customWidth="1"/>
    <col min="13" max="13" width="2.28515625" customWidth="1"/>
    <col min="14" max="14" width="23.7109375" bestFit="1" customWidth="1"/>
  </cols>
  <sheetData>
    <row r="2" spans="3:15" x14ac:dyDescent="0.25">
      <c r="C2" s="3" t="s">
        <v>159</v>
      </c>
      <c r="D2" s="3" t="s">
        <v>160</v>
      </c>
      <c r="E2" s="3" t="s">
        <v>161</v>
      </c>
      <c r="F2" s="3" t="s">
        <v>162</v>
      </c>
      <c r="H2" s="3" t="s">
        <v>150</v>
      </c>
      <c r="N2" t="s">
        <v>196</v>
      </c>
      <c r="O2">
        <v>90.8</v>
      </c>
    </row>
    <row r="3" spans="3:15" x14ac:dyDescent="0.25">
      <c r="C3" t="s">
        <v>163</v>
      </c>
      <c r="D3">
        <v>3</v>
      </c>
      <c r="E3" t="s">
        <v>171</v>
      </c>
      <c r="F3" s="15">
        <v>14.97</v>
      </c>
      <c r="H3" s="12">
        <f>Sheet3!M9</f>
        <v>3.3742745309758413</v>
      </c>
      <c r="I3" t="s">
        <v>187</v>
      </c>
      <c r="J3" s="12">
        <f>H3</f>
        <v>3.3742745309758413</v>
      </c>
      <c r="K3" t="s">
        <v>34</v>
      </c>
      <c r="L3" s="12">
        <f>H4</f>
        <v>3.0368470778782571E-2</v>
      </c>
      <c r="N3" t="s">
        <v>31</v>
      </c>
      <c r="O3" s="12">
        <f>Sheet3!M10+Sheet3!M12+Sheet3!M13+Sheet3!M14+Sheet3!M24+Sheet3!M26+Sheet3!M28</f>
        <v>3.9276555540558791</v>
      </c>
    </row>
    <row r="4" spans="3:15" x14ac:dyDescent="0.25">
      <c r="C4" t="s">
        <v>164</v>
      </c>
      <c r="D4">
        <v>2.4</v>
      </c>
      <c r="E4" t="s">
        <v>173</v>
      </c>
      <c r="F4" s="15">
        <v>154.15200000000002</v>
      </c>
      <c r="H4" s="12">
        <f>Sheet3!M12</f>
        <v>3.0368470778782571E-2</v>
      </c>
      <c r="I4" t="s">
        <v>154</v>
      </c>
      <c r="J4" s="12">
        <f t="shared" ref="J4:J8" si="0">H4</f>
        <v>3.0368470778782571E-2</v>
      </c>
      <c r="K4" t="s">
        <v>191</v>
      </c>
      <c r="L4" s="12">
        <f>H3</f>
        <v>3.3742745309758413</v>
      </c>
      <c r="N4" t="s">
        <v>195</v>
      </c>
      <c r="O4" s="12">
        <f>Sheet3!M31</f>
        <v>0.40491294371710096</v>
      </c>
    </row>
    <row r="5" spans="3:15" x14ac:dyDescent="0.25">
      <c r="C5" t="s">
        <v>165</v>
      </c>
      <c r="D5">
        <v>6</v>
      </c>
      <c r="E5" t="s">
        <v>174</v>
      </c>
      <c r="F5" s="15">
        <v>13.200000000000001</v>
      </c>
      <c r="H5" s="12">
        <f>Sheet3!M28+Sheet3!M31</f>
        <v>2.3029423673910117</v>
      </c>
      <c r="I5" t="s">
        <v>190</v>
      </c>
      <c r="J5" s="12">
        <f t="shared" si="0"/>
        <v>2.3029423673910117</v>
      </c>
      <c r="K5" t="s">
        <v>192</v>
      </c>
      <c r="L5" s="12">
        <f>H7+H8</f>
        <v>3.4906870022945076</v>
      </c>
      <c r="N5" t="s">
        <v>27</v>
      </c>
      <c r="O5" s="12">
        <f>Sheet3!M9+Sheet3!M21+Sheet3!M22</f>
        <v>4.8657038736671634</v>
      </c>
    </row>
    <row r="6" spans="3:15" x14ac:dyDescent="0.25">
      <c r="C6" t="s">
        <v>166</v>
      </c>
      <c r="D6">
        <v>4</v>
      </c>
      <c r="E6" t="s">
        <v>174</v>
      </c>
      <c r="F6" s="15">
        <v>18.399999999999999</v>
      </c>
      <c r="H6" s="12">
        <f>Sheet3!M36</f>
        <v>90.801727628559874</v>
      </c>
      <c r="I6" t="s">
        <v>175</v>
      </c>
      <c r="J6" s="12">
        <f t="shared" si="0"/>
        <v>90.801727628559874</v>
      </c>
      <c r="K6" t="s">
        <v>193</v>
      </c>
      <c r="L6" s="12">
        <f>Sheet3!M28+Sheet3!M31</f>
        <v>2.3029423673910117</v>
      </c>
    </row>
    <row r="7" spans="3:15" x14ac:dyDescent="0.25">
      <c r="C7" t="s">
        <v>167</v>
      </c>
      <c r="D7">
        <v>20</v>
      </c>
      <c r="E7" t="s">
        <v>174</v>
      </c>
      <c r="F7" s="15">
        <v>111.19999999999999</v>
      </c>
      <c r="H7" s="12">
        <f>Sheet3!M37</f>
        <v>1.4914293426913217</v>
      </c>
      <c r="I7" t="s">
        <v>188</v>
      </c>
      <c r="J7" s="12">
        <f t="shared" si="0"/>
        <v>1.4914293426913217</v>
      </c>
      <c r="K7" t="s">
        <v>194</v>
      </c>
      <c r="L7" s="12">
        <f>H6</f>
        <v>90.801727628559874</v>
      </c>
    </row>
    <row r="8" spans="3:15" x14ac:dyDescent="0.25">
      <c r="C8" t="s">
        <v>168</v>
      </c>
      <c r="D8">
        <v>1</v>
      </c>
      <c r="E8" t="s">
        <v>174</v>
      </c>
      <c r="F8" s="15">
        <v>20</v>
      </c>
      <c r="H8" s="12">
        <f>Sheet3!M38</f>
        <v>1.9992576596031859</v>
      </c>
      <c r="I8" t="s">
        <v>189</v>
      </c>
      <c r="J8" s="12">
        <f t="shared" si="0"/>
        <v>1.9992576596031859</v>
      </c>
      <c r="L8" s="12">
        <f>SUM(L3:L7)</f>
        <v>100.00000000000001</v>
      </c>
      <c r="O8" s="12">
        <f>SUM(O2:O7)</f>
        <v>99.998272371440137</v>
      </c>
    </row>
    <row r="9" spans="3:15" x14ac:dyDescent="0.25">
      <c r="C9" t="s">
        <v>175</v>
      </c>
      <c r="D9">
        <v>5.38</v>
      </c>
      <c r="E9" t="s">
        <v>177</v>
      </c>
      <c r="F9" t="s">
        <v>172</v>
      </c>
    </row>
    <row r="10" spans="3:15" x14ac:dyDescent="0.25">
      <c r="C10" t="s">
        <v>176</v>
      </c>
      <c r="D10">
        <v>0.21</v>
      </c>
      <c r="E10" t="s">
        <v>177</v>
      </c>
      <c r="F10" s="19" t="s">
        <v>172</v>
      </c>
    </row>
    <row r="11" spans="3:15" x14ac:dyDescent="0.25">
      <c r="C11" s="3" t="s">
        <v>180</v>
      </c>
      <c r="D11">
        <v>5.93</v>
      </c>
      <c r="E11" t="s">
        <v>177</v>
      </c>
      <c r="F11" s="18">
        <f>SUM(F3:F10)</f>
        <v>331.92200000000003</v>
      </c>
      <c r="H11" s="12">
        <f>SUM(H3:H10)</f>
        <v>100.00000000000001</v>
      </c>
    </row>
    <row r="12" spans="3:15" x14ac:dyDescent="0.25">
      <c r="C12" t="s">
        <v>185</v>
      </c>
      <c r="F12" s="15">
        <v>94.49</v>
      </c>
    </row>
    <row r="13" spans="3:15" x14ac:dyDescent="0.25">
      <c r="C13" t="s">
        <v>181</v>
      </c>
      <c r="F13" s="15">
        <v>1.45</v>
      </c>
    </row>
    <row r="14" spans="3:15" x14ac:dyDescent="0.25">
      <c r="C14" t="s">
        <v>169</v>
      </c>
      <c r="F14" s="15">
        <v>207</v>
      </c>
    </row>
    <row r="15" spans="3:15" x14ac:dyDescent="0.25">
      <c r="C15" t="s">
        <v>182</v>
      </c>
      <c r="F15" s="20">
        <f>SUM(F11:F14)*0.2</f>
        <v>126.97240000000002</v>
      </c>
    </row>
    <row r="16" spans="3:15" ht="15.75" thickBot="1" x14ac:dyDescent="0.3">
      <c r="C16" s="3" t="s">
        <v>183</v>
      </c>
      <c r="F16" s="21">
        <f>SUM(F11:F15)</f>
        <v>761.83440000000007</v>
      </c>
    </row>
    <row r="17" ht="15.75" thickTop="1" x14ac:dyDescent="0.25"/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Sheet1</vt:lpstr>
      <vt:lpstr>Sheet2</vt:lpstr>
      <vt:lpstr>Sheet3</vt:lpstr>
      <vt:lpstr>Sheet4</vt:lpstr>
      <vt:lpstr>TYW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Hare, Billy</dc:creator>
  <cp:lastModifiedBy>Hare, Billy</cp:lastModifiedBy>
  <cp:revision/>
  <dcterms:created xsi:type="dcterms:W3CDTF">2020-01-20T15:52:56Z</dcterms:created>
  <dcterms:modified xsi:type="dcterms:W3CDTF">2020-03-23T16:50:22Z</dcterms:modified>
</cp:coreProperties>
</file>